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ENDIKOA\SEGURIDAD\TRABAJOS DE CLIENTES REGULARES\GOLDARATZ\2024AILG GOLDARATZ\Presupuesto\"/>
    </mc:Choice>
  </mc:AlternateContent>
  <xr:revisionPtr revIDLastSave="0" documentId="13_ncr:1_{74358DF9-165A-480F-9AB0-CD1F8CEF3F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calcPr calcId="181029"/>
</workbook>
</file>

<file path=xl/calcChain.xml><?xml version="1.0" encoding="utf-8"?>
<calcChain xmlns="http://schemas.openxmlformats.org/spreadsheetml/2006/main">
  <c r="J36" i="1" l="1"/>
  <c r="K36" i="1" s="1"/>
  <c r="K34" i="1" s="1"/>
  <c r="M34" i="1" s="1"/>
  <c r="L37" i="1" s="1"/>
  <c r="L34" i="1"/>
  <c r="K31" i="1"/>
  <c r="J31" i="1"/>
  <c r="L29" i="1"/>
  <c r="M29" i="1" s="1"/>
  <c r="K29" i="1"/>
  <c r="J28" i="1"/>
  <c r="K28" i="1" s="1"/>
  <c r="K26" i="1" s="1"/>
  <c r="M26" i="1" s="1"/>
  <c r="L26" i="1"/>
  <c r="J25" i="1"/>
  <c r="K25" i="1" s="1"/>
  <c r="K23" i="1" s="1"/>
  <c r="M23" i="1" s="1"/>
  <c r="L32" i="1" s="1"/>
  <c r="L23" i="1"/>
  <c r="K20" i="1"/>
  <c r="K17" i="1" s="1"/>
  <c r="M17" i="1" s="1"/>
  <c r="J20" i="1"/>
  <c r="J19" i="1"/>
  <c r="L17" i="1"/>
  <c r="J16" i="1"/>
  <c r="J15" i="1"/>
  <c r="K16" i="1" s="1"/>
  <c r="K13" i="1" s="1"/>
  <c r="M13" i="1" s="1"/>
  <c r="L13" i="1"/>
  <c r="K12" i="1"/>
  <c r="K10" i="1" s="1"/>
  <c r="M10" i="1" s="1"/>
  <c r="J12" i="1"/>
  <c r="L10" i="1"/>
  <c r="J9" i="1"/>
  <c r="J8" i="1"/>
  <c r="K9" i="1" s="1"/>
  <c r="K6" i="1" s="1"/>
  <c r="M6" i="1" s="1"/>
  <c r="L6" i="1"/>
  <c r="L21" i="1" l="1"/>
  <c r="L22" i="1"/>
  <c r="M22" i="1" s="1"/>
  <c r="M32" i="1"/>
  <c r="M37" i="1"/>
  <c r="L33" i="1"/>
  <c r="M33" i="1" s="1"/>
  <c r="L5" i="1" l="1"/>
  <c r="M5" i="1" s="1"/>
  <c r="M21" i="1"/>
  <c r="L38" i="1" s="1"/>
  <c r="M38" i="1" l="1"/>
  <c r="L4" i="1"/>
  <c r="M4" i="1" s="1"/>
</calcChain>
</file>

<file path=xl/sharedStrings.xml><?xml version="1.0" encoding="utf-8"?>
<sst xmlns="http://schemas.openxmlformats.org/spreadsheetml/2006/main" count="116" uniqueCount="116">
  <si>
    <t>Obra:</t>
  </si>
  <si>
    <t>PROYECTO  DE MEJORA DE INFRAESTRUCTURAS LOCALES GANADERAS EN EL CONCEJO DE GOLDARATZ, AÑO 2024 sin cierres</t>
  </si>
  <si>
    <t>Presupuesto</t>
  </si>
  <si>
    <t>% C.I.</t>
  </si>
  <si>
    <t>Código</t>
  </si>
  <si>
    <t>Tipo</t>
  </si>
  <si>
    <t>Ud</t>
  </si>
  <si>
    <t>Resumen</t>
  </si>
  <si>
    <t>Cantidad</t>
  </si>
  <si>
    <t>Precio (€)</t>
  </si>
  <si>
    <t>Importe (€)</t>
  </si>
  <si>
    <t>24AILGGOLDARATZDEF</t>
  </si>
  <si>
    <t>Capítulo</t>
  </si>
  <si>
    <t>PROYECTO  DE MEJORA DE INFRAESTRUCTURAS LOCALES GANADERAS EN EL CONCEJO DE GOLDARATZ, AÑO 2024 sin cierres</t>
  </si>
  <si>
    <t>BALSA1</t>
  </si>
  <si>
    <t>Capítulo</t>
  </si>
  <si>
    <t>BALSA SOROAUNDI</t>
  </si>
  <si>
    <t>NZ2CE24</t>
  </si>
  <si>
    <t>Partida</t>
  </si>
  <si>
    <t>m</t>
  </si>
  <si>
    <t>Retirada de cierre forestal, condiciones favorables</t>
  </si>
  <si>
    <t>Uds.</t>
  </si>
  <si>
    <t>Largo</t>
  </si>
  <si>
    <t>Ancho</t>
  </si>
  <si>
    <t>Alto</t>
  </si>
  <si>
    <t>Parcial</t>
  </si>
  <si>
    <t>Subtotal</t>
  </si>
  <si>
    <t>Soroaundi balsa decantación</t>
  </si>
  <si>
    <t>Soroaundi balsa</t>
  </si>
  <si>
    <t>U03026PUTZ</t>
  </si>
  <si>
    <t>Partida</t>
  </si>
  <si>
    <t>ml</t>
  </si>
  <si>
    <t>Tubería de polietileno D=1"(10kg/cm2), enterrada 0,40 m o tapada con materiales adyacentes y enlaces y empalmes necesarios, incluido apertura de caja, zanja y reposición del terreno</t>
  </si>
  <si>
    <t>Longitud</t>
  </si>
  <si>
    <t>Largo</t>
  </si>
  <si>
    <t>Alto</t>
  </si>
  <si>
    <t>Parcial</t>
  </si>
  <si>
    <t>Subtotal</t>
  </si>
  <si>
    <t>Soroaundi</t>
  </si>
  <si>
    <t>NZ1IFT01E0201</t>
  </si>
  <si>
    <t>Partida</t>
  </si>
  <si>
    <t>m²</t>
  </si>
  <si>
    <t>Impermeabilización con lámina impermeabilizante flexible de TPO con armadura de malla de fibra de poliéster e=1,50 mm</t>
  </si>
  <si>
    <t>Uds.</t>
  </si>
  <si>
    <t>Largo</t>
  </si>
  <si>
    <t>Ancho</t>
  </si>
  <si>
    <t>Alto</t>
  </si>
  <si>
    <t>Parcial</t>
  </si>
  <si>
    <t>Subtotal</t>
  </si>
  <si>
    <t>Soroaundi</t>
  </si>
  <si>
    <t>Soroaundi balsa decantación</t>
  </si>
  <si>
    <t>CieMallaEspinoAcacia</t>
  </si>
  <si>
    <t>Partida</t>
  </si>
  <si>
    <t>ml</t>
  </si>
  <si>
    <t>Colocación de cierre a base de piquetes de acacia de 1,7 m de altura y 10 cm en punta delgada, separados 1,50 m entre sí, con malla de acero galvanizado 100-8-15 reforzada y una hilada superior de alambre de espino. Incluido los pasos elevados</t>
  </si>
  <si>
    <t>Uds.</t>
  </si>
  <si>
    <t>Largo</t>
  </si>
  <si>
    <t>Ancho</t>
  </si>
  <si>
    <t>Alto</t>
  </si>
  <si>
    <t>Parcial</t>
  </si>
  <si>
    <t>Subtotal</t>
  </si>
  <si>
    <t>Soroaundi balsa decantación</t>
  </si>
  <si>
    <t>Soroaundi balsa</t>
  </si>
  <si>
    <t>BALSA1</t>
  </si>
  <si>
    <t>BALSA2</t>
  </si>
  <si>
    <t>Capítulo</t>
  </si>
  <si>
    <t>BALSA LARRAMINGO</t>
  </si>
  <si>
    <t>U03026PUTZ</t>
  </si>
  <si>
    <t>Partida</t>
  </si>
  <si>
    <t>ml</t>
  </si>
  <si>
    <t>Tubería de polietileno D=1"(10kg/cm2), enterrada 0,40 m o tapada con materiales adyacentes y enlaces y empalmes necesarios, incluido apertura de caja, zanja y reposición del terreno</t>
  </si>
  <si>
    <t>Longitud</t>
  </si>
  <si>
    <t>Largo</t>
  </si>
  <si>
    <t>Alto</t>
  </si>
  <si>
    <t>Parcial</t>
  </si>
  <si>
    <t>Subtotal</t>
  </si>
  <si>
    <t>Larramingo</t>
  </si>
  <si>
    <t>NZ1IFT01E0201b</t>
  </si>
  <si>
    <t>Partida</t>
  </si>
  <si>
    <t>m²</t>
  </si>
  <si>
    <t>Reparación Impermeabilización con lámina impermeabilizante flexible de TPO con armadura de malla de fibra de poliéster e=1,50 mm</t>
  </si>
  <si>
    <t>Uds.</t>
  </si>
  <si>
    <t>Largo</t>
  </si>
  <si>
    <t>Ancho</t>
  </si>
  <si>
    <t>Alto</t>
  </si>
  <si>
    <t>Parcial</t>
  </si>
  <si>
    <t>Subtotal</t>
  </si>
  <si>
    <t>Larramingo</t>
  </si>
  <si>
    <t>Deposito210plastico</t>
  </si>
  <si>
    <t>Partida</t>
  </si>
  <si>
    <t>ud</t>
  </si>
  <si>
    <t>Deposito de agua, de plástico de 210 litros incluido conexiones a tuberías</t>
  </si>
  <si>
    <t>Uds.</t>
  </si>
  <si>
    <t>Largo</t>
  </si>
  <si>
    <t>Ancho</t>
  </si>
  <si>
    <t>Alto</t>
  </si>
  <si>
    <t>Parcial</t>
  </si>
  <si>
    <t>Subtotal</t>
  </si>
  <si>
    <t>Larramingo</t>
  </si>
  <si>
    <t>BALSA2</t>
  </si>
  <si>
    <t>BarreraCanadiense</t>
  </si>
  <si>
    <t>Capítulo</t>
  </si>
  <si>
    <t>BARRERA CANADIENSE</t>
  </si>
  <si>
    <t>RRRP.2b3.5bCanob</t>
  </si>
  <si>
    <t>Partida</t>
  </si>
  <si>
    <t>ud</t>
  </si>
  <si>
    <t>Barrera canadiense 4m de anchura x 2m de longitud totalmente terminado, incluido cierre con estacas de acacia cada 1,80 m y malla y alambre de espino y pasos elevados (&lt;15 m) a cierres adyacentes. Incluido portillo galvanizado de 2-3 m</t>
  </si>
  <si>
    <t>Uds.</t>
  </si>
  <si>
    <t>Largo</t>
  </si>
  <si>
    <t>Ancho</t>
  </si>
  <si>
    <t>Alto</t>
  </si>
  <si>
    <t>Parcial</t>
  </si>
  <si>
    <t>Subtotal</t>
  </si>
  <si>
    <t>Narbaoko Bidea</t>
  </si>
  <si>
    <t>BarreraCanadiense</t>
  </si>
  <si>
    <t>24AILGGOLDARATZDEF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</si>
</sst>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.85"/>
      <color rgb="FF000000"/>
      <name val="Verdana"/>
      <family val="2"/>
    </font>
    <font>
      <b/>
      <sz val="10.050000000000001"/>
      <color rgb="FF000000"/>
      <name val="Arial"/>
      <family val="2"/>
    </font>
    <font>
      <sz val="7.9"/>
      <color rgb="FF000000"/>
      <name val="Arial"/>
      <family val="2"/>
    </font>
    <font>
      <b/>
      <sz val="9"/>
      <color rgb="FF000000"/>
      <name val="Arial"/>
      <family val="2"/>
    </font>
    <font>
      <b/>
      <sz val="7.9"/>
      <color rgb="FF000000"/>
      <name val="Arial"/>
      <family val="2"/>
    </font>
    <font>
      <sz val="7.9"/>
      <color rgb="FF808080"/>
      <name val="Arial"/>
      <family val="2"/>
    </font>
    <font>
      <sz val="7.9"/>
      <color rgb="FF1010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FFFBF"/>
      </patternFill>
    </fill>
    <fill>
      <patternFill patternType="solid">
        <fgColor rgb="FF269900"/>
      </patternFill>
    </fill>
    <fill>
      <patternFill patternType="solid">
        <fgColor rgb="FF3FB219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right" vertical="top" wrapText="1"/>
    </xf>
    <xf numFmtId="0" fontId="0" fillId="2" borderId="0" xfId="0" applyFill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4" fontId="4" fillId="4" borderId="0" xfId="0" applyNumberFormat="1" applyFont="1" applyFill="1" applyAlignment="1">
      <alignment horizontal="right" vertical="top" wrapText="1"/>
    </xf>
    <xf numFmtId="164" fontId="2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right"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5" fillId="0" borderId="0" xfId="0" applyNumberFormat="1" applyFont="1" applyAlignment="1">
      <alignment horizontal="right" vertical="top" wrapText="1"/>
    </xf>
    <xf numFmtId="164" fontId="5" fillId="0" borderId="4" xfId="0" applyNumberFormat="1" applyFont="1" applyBorder="1" applyAlignment="1">
      <alignment horizontal="right" vertical="top" wrapText="1"/>
    </xf>
    <xf numFmtId="0" fontId="0" fillId="0" borderId="4" xfId="0" applyBorder="1" applyAlignment="1">
      <alignment horizontal="center" vertical="center" wrapText="1"/>
    </xf>
    <xf numFmtId="164" fontId="6" fillId="0" borderId="0" xfId="0" applyNumberFormat="1" applyFont="1" applyAlignment="1">
      <alignment horizontal="right" vertical="top" wrapText="1"/>
    </xf>
    <xf numFmtId="164" fontId="6" fillId="0" borderId="4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4" fontId="4" fillId="4" borderId="1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0" fontId="0" fillId="0" borderId="5" xfId="0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4" fillId="3" borderId="2" xfId="0" applyFont="1" applyFill="1" applyBorder="1" applyAlignment="1">
      <alignment horizontal="justify" vertical="top" wrapText="1"/>
    </xf>
    <xf numFmtId="0" fontId="4" fillId="4" borderId="0" xfId="0" applyFont="1" applyFill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4" fillId="4" borderId="2" xfId="0" applyFont="1" applyFill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view="pageLayout" workbookViewId="0">
      <selection activeCell="N5" sqref="N5"/>
    </sheetView>
  </sheetViews>
  <sheetFormatPr baseColWidth="10" defaultRowHeight="15" x14ac:dyDescent="0.2"/>
  <cols>
    <col min="1" max="1" width="7.59765625" customWidth="1"/>
    <col min="2" max="2" width="6.59765625" customWidth="1"/>
    <col min="3" max="3" width="3.19921875" customWidth="1"/>
    <col min="4" max="4" width="18" customWidth="1"/>
    <col min="5" max="5" width="10.5" customWidth="1"/>
    <col min="6" max="7" width="5.69921875" customWidth="1"/>
    <col min="8" max="8" width="5.796875" customWidth="1"/>
    <col min="9" max="9" width="5" customWidth="1"/>
    <col min="10" max="10" width="6.296875" customWidth="1"/>
    <col min="11" max="11" width="8.296875" customWidth="1"/>
    <col min="12" max="12" width="8.19921875" customWidth="1"/>
    <col min="13" max="13" width="8.296875" customWidth="1"/>
  </cols>
  <sheetData>
    <row r="1" spans="1:13" ht="18" customHeight="1" thickBot="1" x14ac:dyDescent="0.25">
      <c r="A1" s="1" t="s">
        <v>0</v>
      </c>
      <c r="B1" s="42" t="s">
        <v>1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8" customHeight="1" thickBot="1" x14ac:dyDescent="0.25">
      <c r="A2" s="42" t="s">
        <v>2</v>
      </c>
      <c r="B2" s="42"/>
      <c r="C2" s="42"/>
      <c r="D2" s="2"/>
      <c r="E2" s="2"/>
      <c r="F2" s="2"/>
      <c r="G2" s="2"/>
      <c r="H2" s="2"/>
      <c r="I2" s="2"/>
      <c r="J2" s="2"/>
      <c r="K2" s="2"/>
      <c r="L2" s="4" t="s">
        <v>3</v>
      </c>
      <c r="M2" s="6">
        <v>0</v>
      </c>
    </row>
    <row r="3" spans="1:13" ht="16.899999999999999" customHeight="1" thickBot="1" x14ac:dyDescent="0.25">
      <c r="A3" s="7" t="s">
        <v>4</v>
      </c>
      <c r="B3" s="7" t="s">
        <v>5</v>
      </c>
      <c r="C3" s="7" t="s">
        <v>6</v>
      </c>
      <c r="D3" s="7" t="s">
        <v>7</v>
      </c>
      <c r="E3" s="8"/>
      <c r="F3" s="8"/>
      <c r="G3" s="8"/>
      <c r="H3" s="8"/>
      <c r="I3" s="8"/>
      <c r="J3" s="8"/>
      <c r="K3" s="9" t="s">
        <v>8</v>
      </c>
      <c r="L3" s="9" t="s">
        <v>9</v>
      </c>
      <c r="M3" s="9" t="s">
        <v>10</v>
      </c>
    </row>
    <row r="4" spans="1:13" ht="25.15" customHeight="1" thickBot="1" x14ac:dyDescent="0.25">
      <c r="A4" s="11" t="s">
        <v>11</v>
      </c>
      <c r="B4" s="11" t="s">
        <v>12</v>
      </c>
      <c r="C4" s="12"/>
      <c r="D4" s="43" t="s">
        <v>13</v>
      </c>
      <c r="E4" s="43"/>
      <c r="F4" s="43"/>
      <c r="G4" s="43"/>
      <c r="H4" s="43"/>
      <c r="I4" s="43"/>
      <c r="J4" s="43"/>
      <c r="K4" s="12"/>
      <c r="L4" s="13">
        <f>L38</f>
        <v>47062.93</v>
      </c>
      <c r="M4" s="13">
        <f>ROUND(L4,2)</f>
        <v>47062.93</v>
      </c>
    </row>
    <row r="5" spans="1:13" ht="15.4" customHeight="1" thickBot="1" x14ac:dyDescent="0.25">
      <c r="A5" s="14" t="s">
        <v>14</v>
      </c>
      <c r="B5" s="14" t="s">
        <v>15</v>
      </c>
      <c r="C5" s="15"/>
      <c r="D5" s="44" t="s">
        <v>16</v>
      </c>
      <c r="E5" s="44"/>
      <c r="F5" s="44"/>
      <c r="G5" s="44"/>
      <c r="H5" s="44"/>
      <c r="I5" s="44"/>
      <c r="J5" s="44"/>
      <c r="K5" s="15"/>
      <c r="L5" s="16">
        <f>L21</f>
        <v>28669</v>
      </c>
      <c r="M5" s="16">
        <f>ROUND(L5,2)</f>
        <v>28669</v>
      </c>
    </row>
    <row r="6" spans="1:13" ht="15.4" customHeight="1" thickBot="1" x14ac:dyDescent="0.25">
      <c r="A6" s="10" t="s">
        <v>17</v>
      </c>
      <c r="B6" s="5" t="s">
        <v>18</v>
      </c>
      <c r="C6" s="5" t="s">
        <v>19</v>
      </c>
      <c r="D6" s="45" t="s">
        <v>20</v>
      </c>
      <c r="E6" s="45"/>
      <c r="F6" s="45"/>
      <c r="G6" s="45"/>
      <c r="H6" s="45"/>
      <c r="I6" s="45"/>
      <c r="J6" s="45"/>
      <c r="K6" s="17">
        <f>SUM(K8:K9)</f>
        <v>150</v>
      </c>
      <c r="L6" s="18">
        <f>ROUND(1.7*(1+M2/100),2)</f>
        <v>1.7</v>
      </c>
      <c r="M6" s="18">
        <f>ROUND(K6*L6,2)</f>
        <v>255</v>
      </c>
    </row>
    <row r="7" spans="1:13" ht="15.2" customHeight="1" thickBot="1" x14ac:dyDescent="0.25">
      <c r="A7" s="19"/>
      <c r="B7" s="19"/>
      <c r="C7" s="19"/>
      <c r="D7" s="19"/>
      <c r="E7" s="20"/>
      <c r="F7" s="21" t="s">
        <v>21</v>
      </c>
      <c r="G7" s="21" t="s">
        <v>22</v>
      </c>
      <c r="H7" s="21" t="s">
        <v>23</v>
      </c>
      <c r="I7" s="21" t="s">
        <v>24</v>
      </c>
      <c r="J7" s="21" t="s">
        <v>25</v>
      </c>
      <c r="K7" s="21" t="s">
        <v>26</v>
      </c>
      <c r="L7" s="19"/>
      <c r="M7" s="19"/>
    </row>
    <row r="8" spans="1:13" ht="21.6" customHeight="1" thickBot="1" x14ac:dyDescent="0.25">
      <c r="A8" s="19"/>
      <c r="B8" s="19"/>
      <c r="C8" s="19"/>
      <c r="D8" s="22"/>
      <c r="E8" s="23" t="s">
        <v>27</v>
      </c>
      <c r="F8" s="24">
        <v>1</v>
      </c>
      <c r="G8" s="25">
        <v>40</v>
      </c>
      <c r="H8" s="25"/>
      <c r="I8" s="25"/>
      <c r="J8" s="27">
        <f>ROUND(F8*G8,3)</f>
        <v>40</v>
      </c>
      <c r="K8" s="28"/>
      <c r="L8" s="19"/>
      <c r="M8" s="19"/>
    </row>
    <row r="9" spans="1:13" ht="15.2" customHeight="1" thickBot="1" x14ac:dyDescent="0.25">
      <c r="A9" s="19"/>
      <c r="B9" s="19"/>
      <c r="C9" s="19"/>
      <c r="D9" s="22"/>
      <c r="E9" s="5" t="s">
        <v>28</v>
      </c>
      <c r="F9" s="3">
        <v>1</v>
      </c>
      <c r="G9" s="17">
        <v>110</v>
      </c>
      <c r="H9" s="17"/>
      <c r="I9" s="17"/>
      <c r="J9" s="26">
        <f>ROUND(F9*G9,3)</f>
        <v>110</v>
      </c>
      <c r="K9" s="29">
        <f>SUM(J8:J9)</f>
        <v>150</v>
      </c>
      <c r="L9" s="19"/>
      <c r="M9" s="19"/>
    </row>
    <row r="10" spans="1:13" ht="21.6" customHeight="1" thickBot="1" x14ac:dyDescent="0.25">
      <c r="A10" s="10" t="s">
        <v>29</v>
      </c>
      <c r="B10" s="5" t="s">
        <v>30</v>
      </c>
      <c r="C10" s="5" t="s">
        <v>31</v>
      </c>
      <c r="D10" s="45" t="s">
        <v>32</v>
      </c>
      <c r="E10" s="45"/>
      <c r="F10" s="45"/>
      <c r="G10" s="45"/>
      <c r="H10" s="45"/>
      <c r="I10" s="45"/>
      <c r="J10" s="45"/>
      <c r="K10" s="17">
        <f>SUM(K12:K12)</f>
        <v>850</v>
      </c>
      <c r="L10" s="18">
        <f>ROUND(10.52*(1+M2/100),2)</f>
        <v>10.52</v>
      </c>
      <c r="M10" s="18">
        <f>ROUND(K10*L10,2)</f>
        <v>8942</v>
      </c>
    </row>
    <row r="11" spans="1:13" ht="15.2" customHeight="1" thickBot="1" x14ac:dyDescent="0.25">
      <c r="A11" s="19"/>
      <c r="B11" s="19"/>
      <c r="C11" s="19"/>
      <c r="D11" s="19"/>
      <c r="E11" s="20"/>
      <c r="F11" s="21" t="s">
        <v>33</v>
      </c>
      <c r="G11" s="21" t="s">
        <v>34</v>
      </c>
      <c r="H11" s="21"/>
      <c r="I11" s="21" t="s">
        <v>35</v>
      </c>
      <c r="J11" s="21" t="s">
        <v>36</v>
      </c>
      <c r="K11" s="21" t="s">
        <v>37</v>
      </c>
      <c r="L11" s="19"/>
      <c r="M11" s="19"/>
    </row>
    <row r="12" spans="1:13" ht="15.2" customHeight="1" thickBot="1" x14ac:dyDescent="0.25">
      <c r="A12" s="19"/>
      <c r="B12" s="19"/>
      <c r="C12" s="19"/>
      <c r="D12" s="22"/>
      <c r="E12" s="23" t="s">
        <v>38</v>
      </c>
      <c r="F12" s="24">
        <v>850</v>
      </c>
      <c r="G12" s="25"/>
      <c r="H12" s="25"/>
      <c r="I12" s="25"/>
      <c r="J12" s="27">
        <f>ROUND(F12,3)</f>
        <v>850</v>
      </c>
      <c r="K12" s="30">
        <f>SUM(J12:J12)</f>
        <v>850</v>
      </c>
      <c r="L12" s="19"/>
      <c r="M12" s="19"/>
    </row>
    <row r="13" spans="1:13" ht="25.15" customHeight="1" thickBot="1" x14ac:dyDescent="0.25">
      <c r="A13" s="10" t="s">
        <v>39</v>
      </c>
      <c r="B13" s="5" t="s">
        <v>40</v>
      </c>
      <c r="C13" s="5" t="s">
        <v>41</v>
      </c>
      <c r="D13" s="45" t="s">
        <v>42</v>
      </c>
      <c r="E13" s="45"/>
      <c r="F13" s="45"/>
      <c r="G13" s="45"/>
      <c r="H13" s="45"/>
      <c r="I13" s="45"/>
      <c r="J13" s="45"/>
      <c r="K13" s="17">
        <f>SUM(K15:K16)</f>
        <v>775</v>
      </c>
      <c r="L13" s="18">
        <f>ROUND(23.42*(1+M2/100),2)</f>
        <v>23.42</v>
      </c>
      <c r="M13" s="18">
        <f>ROUND(K13*L13,2)</f>
        <v>18150.5</v>
      </c>
    </row>
    <row r="14" spans="1:13" ht="15.2" customHeight="1" thickBot="1" x14ac:dyDescent="0.25">
      <c r="A14" s="19"/>
      <c r="B14" s="19"/>
      <c r="C14" s="19"/>
      <c r="D14" s="19"/>
      <c r="E14" s="20"/>
      <c r="F14" s="21" t="s">
        <v>43</v>
      </c>
      <c r="G14" s="21" t="s">
        <v>44</v>
      </c>
      <c r="H14" s="21" t="s">
        <v>45</v>
      </c>
      <c r="I14" s="21" t="s">
        <v>46</v>
      </c>
      <c r="J14" s="21" t="s">
        <v>47</v>
      </c>
      <c r="K14" s="21" t="s">
        <v>48</v>
      </c>
      <c r="L14" s="19"/>
      <c r="M14" s="19"/>
    </row>
    <row r="15" spans="1:13" ht="15.2" customHeight="1" thickBot="1" x14ac:dyDescent="0.25">
      <c r="A15" s="19"/>
      <c r="B15" s="19"/>
      <c r="C15" s="19"/>
      <c r="D15" s="22"/>
      <c r="E15" s="23" t="s">
        <v>49</v>
      </c>
      <c r="F15" s="24">
        <v>1</v>
      </c>
      <c r="G15" s="25">
        <v>27</v>
      </c>
      <c r="H15" s="25">
        <v>25</v>
      </c>
      <c r="I15" s="25"/>
      <c r="J15" s="27">
        <f>ROUND(F15*G15*H15,3)</f>
        <v>675</v>
      </c>
      <c r="K15" s="28"/>
      <c r="L15" s="19"/>
      <c r="M15" s="19"/>
    </row>
    <row r="16" spans="1:13" ht="21.6" customHeight="1" thickBot="1" x14ac:dyDescent="0.25">
      <c r="A16" s="19"/>
      <c r="B16" s="19"/>
      <c r="C16" s="19"/>
      <c r="D16" s="22"/>
      <c r="E16" s="5" t="s">
        <v>50</v>
      </c>
      <c r="F16" s="3">
        <v>1</v>
      </c>
      <c r="G16" s="17">
        <v>10</v>
      </c>
      <c r="H16" s="17">
        <v>10</v>
      </c>
      <c r="I16" s="17"/>
      <c r="J16" s="26">
        <f>ROUND(F16*G16*H16,3)</f>
        <v>100</v>
      </c>
      <c r="K16" s="29">
        <f>SUM(J15:J16)</f>
        <v>775</v>
      </c>
      <c r="L16" s="19"/>
      <c r="M16" s="19"/>
    </row>
    <row r="17" spans="1:13" ht="30.95" customHeight="1" thickBot="1" x14ac:dyDescent="0.25">
      <c r="A17" s="10" t="s">
        <v>51</v>
      </c>
      <c r="B17" s="5" t="s">
        <v>52</v>
      </c>
      <c r="C17" s="5" t="s">
        <v>53</v>
      </c>
      <c r="D17" s="45" t="s">
        <v>54</v>
      </c>
      <c r="E17" s="45"/>
      <c r="F17" s="45"/>
      <c r="G17" s="45"/>
      <c r="H17" s="45"/>
      <c r="I17" s="45"/>
      <c r="J17" s="45"/>
      <c r="K17" s="17">
        <f>SUM(K19:K20)</f>
        <v>150</v>
      </c>
      <c r="L17" s="18">
        <f>ROUND(8.81*(1+M2/100),2)</f>
        <v>8.81</v>
      </c>
      <c r="M17" s="18">
        <f>ROUND(K17*L17,2)</f>
        <v>1321.5</v>
      </c>
    </row>
    <row r="18" spans="1:13" ht="15.2" customHeight="1" thickBot="1" x14ac:dyDescent="0.25">
      <c r="A18" s="19"/>
      <c r="B18" s="19"/>
      <c r="C18" s="19"/>
      <c r="D18" s="19"/>
      <c r="E18" s="20"/>
      <c r="F18" s="21" t="s">
        <v>55</v>
      </c>
      <c r="G18" s="21" t="s">
        <v>56</v>
      </c>
      <c r="H18" s="21" t="s">
        <v>57</v>
      </c>
      <c r="I18" s="21" t="s">
        <v>58</v>
      </c>
      <c r="J18" s="21" t="s">
        <v>59</v>
      </c>
      <c r="K18" s="21" t="s">
        <v>60</v>
      </c>
      <c r="L18" s="19"/>
      <c r="M18" s="19"/>
    </row>
    <row r="19" spans="1:13" ht="21.6" customHeight="1" thickBot="1" x14ac:dyDescent="0.25">
      <c r="A19" s="19"/>
      <c r="B19" s="19"/>
      <c r="C19" s="19"/>
      <c r="D19" s="22"/>
      <c r="E19" s="23" t="s">
        <v>61</v>
      </c>
      <c r="F19" s="24">
        <v>1</v>
      </c>
      <c r="G19" s="25">
        <v>40</v>
      </c>
      <c r="H19" s="25"/>
      <c r="I19" s="25"/>
      <c r="J19" s="27">
        <f>ROUND(F19*G19,3)</f>
        <v>40</v>
      </c>
      <c r="K19" s="28"/>
      <c r="L19" s="19"/>
      <c r="M19" s="19"/>
    </row>
    <row r="20" spans="1:13" ht="15.2" customHeight="1" thickBot="1" x14ac:dyDescent="0.25">
      <c r="A20" s="19"/>
      <c r="B20" s="19"/>
      <c r="C20" s="19"/>
      <c r="D20" s="22"/>
      <c r="E20" s="5" t="s">
        <v>62</v>
      </c>
      <c r="F20" s="3">
        <v>1</v>
      </c>
      <c r="G20" s="17">
        <v>110</v>
      </c>
      <c r="H20" s="17"/>
      <c r="I20" s="17"/>
      <c r="J20" s="26">
        <f>ROUND(F20*G20,3)</f>
        <v>110</v>
      </c>
      <c r="K20" s="29">
        <f>SUM(J19:J20)</f>
        <v>150</v>
      </c>
      <c r="L20" s="19"/>
      <c r="M20" s="19"/>
    </row>
    <row r="21" spans="1:13" ht="15.4" customHeight="1" thickBot="1" x14ac:dyDescent="0.25">
      <c r="A21" s="31"/>
      <c r="B21" s="31"/>
      <c r="C21" s="31"/>
      <c r="D21" s="32" t="s">
        <v>63</v>
      </c>
      <c r="E21" s="33"/>
      <c r="F21" s="33"/>
      <c r="G21" s="33"/>
      <c r="H21" s="33"/>
      <c r="I21" s="33"/>
      <c r="J21" s="33"/>
      <c r="K21" s="33"/>
      <c r="L21" s="34">
        <f>M6+M10+M13+M17</f>
        <v>28669</v>
      </c>
      <c r="M21" s="34">
        <f>ROUND(L21,2)</f>
        <v>28669</v>
      </c>
    </row>
    <row r="22" spans="1:13" ht="15.4" customHeight="1" thickBot="1" x14ac:dyDescent="0.25">
      <c r="A22" s="35" t="s">
        <v>64</v>
      </c>
      <c r="B22" s="35" t="s">
        <v>65</v>
      </c>
      <c r="C22" s="36"/>
      <c r="D22" s="46" t="s">
        <v>66</v>
      </c>
      <c r="E22" s="46"/>
      <c r="F22" s="46"/>
      <c r="G22" s="46"/>
      <c r="H22" s="46"/>
      <c r="I22" s="46"/>
      <c r="J22" s="46"/>
      <c r="K22" s="36"/>
      <c r="L22" s="37">
        <f>L32</f>
        <v>10178.18</v>
      </c>
      <c r="M22" s="37">
        <f>ROUND(L22,2)</f>
        <v>10178.18</v>
      </c>
    </row>
    <row r="23" spans="1:13" ht="21.6" customHeight="1" thickBot="1" x14ac:dyDescent="0.25">
      <c r="A23" s="10" t="s">
        <v>67</v>
      </c>
      <c r="B23" s="5" t="s">
        <v>68</v>
      </c>
      <c r="C23" s="5" t="s">
        <v>69</v>
      </c>
      <c r="D23" s="45" t="s">
        <v>70</v>
      </c>
      <c r="E23" s="45"/>
      <c r="F23" s="45"/>
      <c r="G23" s="45"/>
      <c r="H23" s="45"/>
      <c r="I23" s="45"/>
      <c r="J23" s="45"/>
      <c r="K23" s="17">
        <f>SUM(K25:K25)</f>
        <v>930</v>
      </c>
      <c r="L23" s="18">
        <f>ROUND(10.52*(1+M2/100),2)</f>
        <v>10.52</v>
      </c>
      <c r="M23" s="18">
        <f>ROUND(K23*L23,2)</f>
        <v>9783.6</v>
      </c>
    </row>
    <row r="24" spans="1:13" ht="15.2" customHeight="1" thickBot="1" x14ac:dyDescent="0.25">
      <c r="A24" s="19"/>
      <c r="B24" s="19"/>
      <c r="C24" s="19"/>
      <c r="D24" s="19"/>
      <c r="E24" s="20"/>
      <c r="F24" s="21" t="s">
        <v>71</v>
      </c>
      <c r="G24" s="21" t="s">
        <v>72</v>
      </c>
      <c r="H24" s="21"/>
      <c r="I24" s="21" t="s">
        <v>73</v>
      </c>
      <c r="J24" s="21" t="s">
        <v>74</v>
      </c>
      <c r="K24" s="21" t="s">
        <v>75</v>
      </c>
      <c r="L24" s="19"/>
      <c r="M24" s="19"/>
    </row>
    <row r="25" spans="1:13" ht="15.2" customHeight="1" thickBot="1" x14ac:dyDescent="0.25">
      <c r="A25" s="19"/>
      <c r="B25" s="19"/>
      <c r="C25" s="19"/>
      <c r="D25" s="22"/>
      <c r="E25" s="23" t="s">
        <v>76</v>
      </c>
      <c r="F25" s="24">
        <v>930</v>
      </c>
      <c r="G25" s="25"/>
      <c r="H25" s="25"/>
      <c r="I25" s="25"/>
      <c r="J25" s="27">
        <f>ROUND(F25,3)</f>
        <v>930</v>
      </c>
      <c r="K25" s="30">
        <f>SUM(J25:J25)</f>
        <v>930</v>
      </c>
      <c r="L25" s="19"/>
      <c r="M25" s="19"/>
    </row>
    <row r="26" spans="1:13" ht="25.15" customHeight="1" thickBot="1" x14ac:dyDescent="0.25">
      <c r="A26" s="10" t="s">
        <v>77</v>
      </c>
      <c r="B26" s="5" t="s">
        <v>78</v>
      </c>
      <c r="C26" s="5" t="s">
        <v>79</v>
      </c>
      <c r="D26" s="45" t="s">
        <v>80</v>
      </c>
      <c r="E26" s="45"/>
      <c r="F26" s="45"/>
      <c r="G26" s="45"/>
      <c r="H26" s="45"/>
      <c r="I26" s="45"/>
      <c r="J26" s="45"/>
      <c r="K26" s="17">
        <f>SUM(K28:K28)</f>
        <v>1</v>
      </c>
      <c r="L26" s="18">
        <f>ROUND(110.08*(1+M2/100),2)</f>
        <v>110.08</v>
      </c>
      <c r="M26" s="18">
        <f>ROUND(K26*L26,2)</f>
        <v>110.08</v>
      </c>
    </row>
    <row r="27" spans="1:13" ht="15.2" customHeight="1" thickBot="1" x14ac:dyDescent="0.25">
      <c r="A27" s="19"/>
      <c r="B27" s="19"/>
      <c r="C27" s="19"/>
      <c r="D27" s="19"/>
      <c r="E27" s="20"/>
      <c r="F27" s="21" t="s">
        <v>81</v>
      </c>
      <c r="G27" s="21" t="s">
        <v>82</v>
      </c>
      <c r="H27" s="21" t="s">
        <v>83</v>
      </c>
      <c r="I27" s="21" t="s">
        <v>84</v>
      </c>
      <c r="J27" s="21" t="s">
        <v>85</v>
      </c>
      <c r="K27" s="21" t="s">
        <v>86</v>
      </c>
      <c r="L27" s="19"/>
      <c r="M27" s="19"/>
    </row>
    <row r="28" spans="1:13" ht="15.2" customHeight="1" thickBot="1" x14ac:dyDescent="0.25">
      <c r="A28" s="19"/>
      <c r="B28" s="19"/>
      <c r="C28" s="19"/>
      <c r="D28" s="22"/>
      <c r="E28" s="23" t="s">
        <v>87</v>
      </c>
      <c r="F28" s="24">
        <v>1</v>
      </c>
      <c r="G28" s="25">
        <v>1</v>
      </c>
      <c r="H28" s="25">
        <v>1</v>
      </c>
      <c r="I28" s="25"/>
      <c r="J28" s="27">
        <f>ROUND(F28*G28*H28,3)</f>
        <v>1</v>
      </c>
      <c r="K28" s="30">
        <f>SUM(J28:J28)</f>
        <v>1</v>
      </c>
      <c r="L28" s="19"/>
      <c r="M28" s="19"/>
    </row>
    <row r="29" spans="1:13" ht="25.15" customHeight="1" thickBot="1" x14ac:dyDescent="0.25">
      <c r="A29" s="10" t="s">
        <v>88</v>
      </c>
      <c r="B29" s="5" t="s">
        <v>89</v>
      </c>
      <c r="C29" s="5" t="s">
        <v>90</v>
      </c>
      <c r="D29" s="45" t="s">
        <v>91</v>
      </c>
      <c r="E29" s="45"/>
      <c r="F29" s="45"/>
      <c r="G29" s="45"/>
      <c r="H29" s="45"/>
      <c r="I29" s="45"/>
      <c r="J29" s="45"/>
      <c r="K29" s="17">
        <f>SUM(K31:K31)</f>
        <v>1</v>
      </c>
      <c r="L29" s="18">
        <f>ROUND(284.5*(1+M2/100),2)</f>
        <v>284.5</v>
      </c>
      <c r="M29" s="18">
        <f>ROUND(K29*L29,2)</f>
        <v>284.5</v>
      </c>
    </row>
    <row r="30" spans="1:13" ht="15.2" customHeight="1" thickBot="1" x14ac:dyDescent="0.25">
      <c r="A30" s="19"/>
      <c r="B30" s="19"/>
      <c r="C30" s="19"/>
      <c r="D30" s="19"/>
      <c r="E30" s="20"/>
      <c r="F30" s="21" t="s">
        <v>92</v>
      </c>
      <c r="G30" s="21" t="s">
        <v>93</v>
      </c>
      <c r="H30" s="21" t="s">
        <v>94</v>
      </c>
      <c r="I30" s="21" t="s">
        <v>95</v>
      </c>
      <c r="J30" s="21" t="s">
        <v>96</v>
      </c>
      <c r="K30" s="21" t="s">
        <v>97</v>
      </c>
      <c r="L30" s="19"/>
      <c r="M30" s="19"/>
    </row>
    <row r="31" spans="1:13" ht="15.2" customHeight="1" thickBot="1" x14ac:dyDescent="0.25">
      <c r="A31" s="19"/>
      <c r="B31" s="19"/>
      <c r="C31" s="19"/>
      <c r="D31" s="22"/>
      <c r="E31" s="23" t="s">
        <v>98</v>
      </c>
      <c r="F31" s="24">
        <v>1</v>
      </c>
      <c r="G31" s="25"/>
      <c r="H31" s="25"/>
      <c r="I31" s="25"/>
      <c r="J31" s="27">
        <f>ROUND(F31,3)</f>
        <v>1</v>
      </c>
      <c r="K31" s="30">
        <f>SUM(J31:J31)</f>
        <v>1</v>
      </c>
      <c r="L31" s="19"/>
      <c r="M31" s="19"/>
    </row>
    <row r="32" spans="1:13" ht="15.4" customHeight="1" thickBot="1" x14ac:dyDescent="0.25">
      <c r="A32" s="31"/>
      <c r="B32" s="31"/>
      <c r="C32" s="31"/>
      <c r="D32" s="32" t="s">
        <v>99</v>
      </c>
      <c r="E32" s="33"/>
      <c r="F32" s="33"/>
      <c r="G32" s="33"/>
      <c r="H32" s="33"/>
      <c r="I32" s="33"/>
      <c r="J32" s="33"/>
      <c r="K32" s="33"/>
      <c r="L32" s="34">
        <f>M23+M26+M29</f>
        <v>10178.18</v>
      </c>
      <c r="M32" s="34">
        <f>ROUND(L32,2)</f>
        <v>10178.18</v>
      </c>
    </row>
    <row r="33" spans="1:13" ht="25.15" customHeight="1" thickBot="1" x14ac:dyDescent="0.25">
      <c r="A33" s="35" t="s">
        <v>100</v>
      </c>
      <c r="B33" s="35" t="s">
        <v>101</v>
      </c>
      <c r="C33" s="36"/>
      <c r="D33" s="46" t="s">
        <v>102</v>
      </c>
      <c r="E33" s="46"/>
      <c r="F33" s="46"/>
      <c r="G33" s="46"/>
      <c r="H33" s="46"/>
      <c r="I33" s="46"/>
      <c r="J33" s="46"/>
      <c r="K33" s="36"/>
      <c r="L33" s="37">
        <f>L37</f>
        <v>8215.75</v>
      </c>
      <c r="M33" s="37">
        <f>ROUND(L33,2)</f>
        <v>8215.75</v>
      </c>
    </row>
    <row r="34" spans="1:13" ht="30.95" customHeight="1" thickBot="1" x14ac:dyDescent="0.25">
      <c r="A34" s="10" t="s">
        <v>103</v>
      </c>
      <c r="B34" s="5" t="s">
        <v>104</v>
      </c>
      <c r="C34" s="5" t="s">
        <v>105</v>
      </c>
      <c r="D34" s="45" t="s">
        <v>106</v>
      </c>
      <c r="E34" s="45"/>
      <c r="F34" s="45"/>
      <c r="G34" s="45"/>
      <c r="H34" s="45"/>
      <c r="I34" s="45"/>
      <c r="J34" s="45"/>
      <c r="K34" s="17">
        <f>SUM(K36:K36)</f>
        <v>1</v>
      </c>
      <c r="L34" s="18">
        <f>ROUND(8215.75*(1+M2/100),2)</f>
        <v>8215.75</v>
      </c>
      <c r="M34" s="18">
        <f>ROUND(K34*L34,2)</f>
        <v>8215.75</v>
      </c>
    </row>
    <row r="35" spans="1:13" ht="15.2" customHeight="1" thickBot="1" x14ac:dyDescent="0.25">
      <c r="A35" s="19"/>
      <c r="B35" s="19"/>
      <c r="C35" s="19"/>
      <c r="D35" s="19"/>
      <c r="E35" s="20"/>
      <c r="F35" s="21" t="s">
        <v>107</v>
      </c>
      <c r="G35" s="21" t="s">
        <v>108</v>
      </c>
      <c r="H35" s="21" t="s">
        <v>109</v>
      </c>
      <c r="I35" s="21" t="s">
        <v>110</v>
      </c>
      <c r="J35" s="21" t="s">
        <v>111</v>
      </c>
      <c r="K35" s="21" t="s">
        <v>112</v>
      </c>
      <c r="L35" s="19"/>
      <c r="M35" s="19"/>
    </row>
    <row r="36" spans="1:13" ht="15.2" customHeight="1" thickBot="1" x14ac:dyDescent="0.25">
      <c r="A36" s="19"/>
      <c r="B36" s="19"/>
      <c r="C36" s="19"/>
      <c r="D36" s="22"/>
      <c r="E36" s="23" t="s">
        <v>113</v>
      </c>
      <c r="F36" s="24">
        <v>1</v>
      </c>
      <c r="G36" s="25"/>
      <c r="H36" s="25"/>
      <c r="I36" s="25"/>
      <c r="J36" s="27">
        <f>ROUND(F36,3)</f>
        <v>1</v>
      </c>
      <c r="K36" s="30">
        <f>SUM(J36:J36)</f>
        <v>1</v>
      </c>
      <c r="L36" s="19"/>
      <c r="M36" s="19"/>
    </row>
    <row r="37" spans="1:13" ht="15.4" customHeight="1" thickBot="1" x14ac:dyDescent="0.25">
      <c r="A37" s="31"/>
      <c r="B37" s="31"/>
      <c r="C37" s="31"/>
      <c r="D37" s="32" t="s">
        <v>114</v>
      </c>
      <c r="E37" s="33"/>
      <c r="F37" s="33"/>
      <c r="G37" s="33"/>
      <c r="H37" s="33"/>
      <c r="I37" s="33"/>
      <c r="J37" s="33"/>
      <c r="K37" s="33"/>
      <c r="L37" s="34">
        <f>M34</f>
        <v>8215.75</v>
      </c>
      <c r="M37" s="34">
        <f>ROUND(L37,2)</f>
        <v>8215.75</v>
      </c>
    </row>
    <row r="38" spans="1:13" ht="15.4" customHeight="1" thickBot="1" x14ac:dyDescent="0.25">
      <c r="A38" s="38"/>
      <c r="B38" s="38"/>
      <c r="C38" s="38"/>
      <c r="D38" s="39" t="s">
        <v>115</v>
      </c>
      <c r="E38" s="40"/>
      <c r="F38" s="40"/>
      <c r="G38" s="40"/>
      <c r="H38" s="40"/>
      <c r="I38" s="40"/>
      <c r="J38" s="40"/>
      <c r="K38" s="40"/>
      <c r="L38" s="41">
        <f>M21+M32+M37</f>
        <v>47062.93</v>
      </c>
      <c r="M38" s="41">
        <f>ROUND(L38,2)</f>
        <v>47062.93</v>
      </c>
    </row>
  </sheetData>
  <mergeCells count="14">
    <mergeCell ref="D26:J26"/>
    <mergeCell ref="D29:J29"/>
    <mergeCell ref="D33:J33"/>
    <mergeCell ref="D34:J34"/>
    <mergeCell ref="D10:J10"/>
    <mergeCell ref="D13:J13"/>
    <mergeCell ref="D17:J17"/>
    <mergeCell ref="D22:J22"/>
    <mergeCell ref="D23:J23"/>
    <mergeCell ref="B1:M1"/>
    <mergeCell ref="A2:C2"/>
    <mergeCell ref="D4:J4"/>
    <mergeCell ref="D5:J5"/>
    <mergeCell ref="D6:J6"/>
  </mergeCells>
  <pageMargins left="0.62007900000000005" right="0.472441" top="0.472441" bottom="0.472441" header="0" footer="0"/>
  <pageSetup paperSize="9" orientation="landscape" r:id="rId1"/>
  <rowBreaks count="2" manualBreakCount="2">
    <brk max="16383" man="1"/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 MINDEGUIA OCHANDORENA</cp:lastModifiedBy>
  <dcterms:modified xsi:type="dcterms:W3CDTF">2025-04-03T04:21:30Z</dcterms:modified>
</cp:coreProperties>
</file>