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SOCIOSANTIARIO\2024\A0026625\Concertación_sociosanitario\"/>
    </mc:Choice>
  </mc:AlternateContent>
  <bookViews>
    <workbookView xWindow="0" yWindow="0" windowWidth="23040" windowHeight="8190" activeTab="8"/>
  </bookViews>
  <sheets>
    <sheet name="LOTE 1" sheetId="1" r:id="rId1"/>
    <sheet name="LOTE 2" sheetId="2" r:id="rId2"/>
    <sheet name="LOTE 3" sheetId="3" r:id="rId3"/>
    <sheet name="LOTE 4" sheetId="4" r:id="rId4"/>
    <sheet name="LOTE  5" sheetId="5" r:id="rId5"/>
    <sheet name="LOTE 6" sheetId="6" r:id="rId6"/>
    <sheet name="LOTE 7" sheetId="7" r:id="rId7"/>
    <sheet name="LOTE 8" sheetId="8" r:id="rId8"/>
    <sheet name="LOTE 9" sheetId="10" r:id="rId9"/>
  </sheets>
  <definedNames>
    <definedName name="ACTUALIZACION" localSheetId="4">'LOTE  5'!$N$18</definedName>
    <definedName name="ACTUALIZACION" localSheetId="3">'LOTE 4'!$N$18</definedName>
    <definedName name="ACTUALIZACION" localSheetId="5">'LOTE 6'!$N$18</definedName>
    <definedName name="ACTUALIZACION" localSheetId="6">'LOTE 7'!$N$18</definedName>
    <definedName name="ACTUALIZACION" localSheetId="7">'LOTE 8'!$N$18</definedName>
    <definedName name="ACTUALIZACION" localSheetId="8">'LOTE 9'!$N$18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0" l="1"/>
  <c r="D14" i="10"/>
  <c r="B14" i="10"/>
  <c r="B13" i="10"/>
  <c r="B12" i="10"/>
  <c r="H11" i="10"/>
  <c r="H14" i="10" s="1"/>
  <c r="G11" i="10"/>
  <c r="G14" i="10" s="1"/>
  <c r="F11" i="10"/>
  <c r="F14" i="10" s="1"/>
  <c r="E11" i="10"/>
  <c r="E14" i="10" s="1"/>
  <c r="D11" i="10"/>
  <c r="C11" i="10"/>
  <c r="C14" i="10" s="1"/>
  <c r="B11" i="10"/>
  <c r="H10" i="10"/>
  <c r="G10" i="10"/>
  <c r="G12" i="10" s="1"/>
  <c r="F10" i="10"/>
  <c r="F12" i="10" s="1"/>
  <c r="E10" i="10"/>
  <c r="D10" i="10"/>
  <c r="D12" i="10" s="1"/>
  <c r="C10" i="10"/>
  <c r="C12" i="10" s="1"/>
  <c r="B10" i="10"/>
  <c r="B9" i="10"/>
  <c r="B8" i="10"/>
  <c r="B7" i="10"/>
  <c r="B6" i="10"/>
  <c r="B5" i="10"/>
  <c r="D14" i="8"/>
  <c r="E14" i="8"/>
  <c r="F14" i="8"/>
  <c r="G14" i="8"/>
  <c r="H14" i="8"/>
  <c r="C14" i="8"/>
  <c r="C13" i="8"/>
  <c r="D14" i="7"/>
  <c r="E14" i="7"/>
  <c r="F14" i="7"/>
  <c r="G14" i="7"/>
  <c r="H14" i="7"/>
  <c r="C14" i="7"/>
  <c r="D14" i="6"/>
  <c r="E14" i="6"/>
  <c r="F14" i="6"/>
  <c r="G14" i="6"/>
  <c r="H14" i="6"/>
  <c r="C14" i="6"/>
  <c r="D14" i="5"/>
  <c r="E14" i="5"/>
  <c r="F14" i="5"/>
  <c r="G14" i="5"/>
  <c r="H14" i="5"/>
  <c r="C14" i="5"/>
  <c r="D14" i="4"/>
  <c r="E14" i="4"/>
  <c r="F14" i="4"/>
  <c r="G14" i="4"/>
  <c r="H14" i="4"/>
  <c r="C14" i="4"/>
  <c r="D11" i="2"/>
  <c r="E11" i="2"/>
  <c r="F11" i="2"/>
  <c r="G11" i="2"/>
  <c r="H11" i="2"/>
  <c r="C11" i="2"/>
  <c r="D13" i="10" l="1"/>
  <c r="C13" i="10"/>
  <c r="H12" i="10"/>
  <c r="H13" i="10" s="1"/>
  <c r="E12" i="10"/>
  <c r="E13" i="10" s="1"/>
  <c r="F13" i="10"/>
  <c r="G13" i="10"/>
  <c r="D9" i="1"/>
  <c r="E9" i="1"/>
  <c r="E12" i="1" s="1"/>
  <c r="F9" i="1"/>
  <c r="F12" i="1" s="1"/>
  <c r="G9" i="1"/>
  <c r="H9" i="1"/>
  <c r="H12" i="1" s="1"/>
  <c r="C9" i="1"/>
  <c r="C12" i="1" s="1"/>
  <c r="D12" i="1"/>
  <c r="G12" i="1"/>
  <c r="D13" i="8" l="1"/>
  <c r="E13" i="8"/>
  <c r="F13" i="8"/>
  <c r="G13" i="8"/>
  <c r="H13" i="8"/>
  <c r="D13" i="7"/>
  <c r="E13" i="7"/>
  <c r="F13" i="7"/>
  <c r="G13" i="7"/>
  <c r="H13" i="7"/>
  <c r="C13" i="7"/>
  <c r="D13" i="6"/>
  <c r="E13" i="6"/>
  <c r="F13" i="6"/>
  <c r="G13" i="6"/>
  <c r="H13" i="6"/>
  <c r="C13" i="6"/>
  <c r="D13" i="5"/>
  <c r="E13" i="5"/>
  <c r="F13" i="5"/>
  <c r="G13" i="5"/>
  <c r="H13" i="5"/>
  <c r="C13" i="5"/>
  <c r="D13" i="4"/>
  <c r="E13" i="4"/>
  <c r="F13" i="4"/>
  <c r="G13" i="4"/>
  <c r="H13" i="4"/>
  <c r="C13" i="4"/>
  <c r="D11" i="1"/>
  <c r="E11" i="1"/>
  <c r="F11" i="1"/>
  <c r="G11" i="1"/>
  <c r="H11" i="1"/>
  <c r="C11" i="1"/>
  <c r="D10" i="4"/>
  <c r="E10" i="4"/>
  <c r="E12" i="4" s="1"/>
  <c r="F10" i="4"/>
  <c r="F12" i="4" s="1"/>
  <c r="G10" i="4"/>
  <c r="H10" i="4"/>
  <c r="D10" i="5"/>
  <c r="E10" i="5"/>
  <c r="F10" i="5"/>
  <c r="G10" i="5"/>
  <c r="H10" i="5"/>
  <c r="D10" i="6"/>
  <c r="E10" i="6"/>
  <c r="F10" i="6"/>
  <c r="G10" i="6"/>
  <c r="H10" i="6"/>
  <c r="E12" i="6"/>
  <c r="D10" i="7"/>
  <c r="E10" i="7"/>
  <c r="F10" i="7"/>
  <c r="G10" i="7"/>
  <c r="H10" i="7"/>
  <c r="C10" i="7"/>
  <c r="D10" i="8"/>
  <c r="E10" i="8"/>
  <c r="F10" i="8"/>
  <c r="G10" i="8"/>
  <c r="H10" i="8"/>
  <c r="C10" i="8"/>
  <c r="B15" i="8"/>
  <c r="B14" i="8"/>
  <c r="B13" i="8"/>
  <c r="D12" i="8"/>
  <c r="C12" i="8"/>
  <c r="B12" i="8"/>
  <c r="H11" i="8"/>
  <c r="G11" i="8"/>
  <c r="F11" i="8"/>
  <c r="E11" i="8"/>
  <c r="D11" i="8"/>
  <c r="C11" i="8"/>
  <c r="B11" i="8"/>
  <c r="B10" i="8"/>
  <c r="B9" i="8"/>
  <c r="B8" i="8"/>
  <c r="B7" i="8"/>
  <c r="B6" i="8"/>
  <c r="B5" i="8"/>
  <c r="D11" i="7"/>
  <c r="E11" i="7"/>
  <c r="F11" i="7"/>
  <c r="G11" i="7"/>
  <c r="H11" i="7"/>
  <c r="C11" i="7"/>
  <c r="B15" i="7"/>
  <c r="B14" i="7"/>
  <c r="B13" i="7"/>
  <c r="B12" i="7"/>
  <c r="B11" i="7"/>
  <c r="B10" i="7"/>
  <c r="B9" i="7"/>
  <c r="B8" i="7"/>
  <c r="B7" i="7"/>
  <c r="B6" i="7"/>
  <c r="B5" i="7"/>
  <c r="B15" i="6"/>
  <c r="B14" i="6"/>
  <c r="B13" i="6"/>
  <c r="H12" i="6"/>
  <c r="B12" i="6"/>
  <c r="H11" i="6"/>
  <c r="G11" i="6"/>
  <c r="F11" i="6"/>
  <c r="E11" i="6"/>
  <c r="D11" i="6"/>
  <c r="C11" i="6"/>
  <c r="B11" i="6"/>
  <c r="C10" i="6"/>
  <c r="B10" i="6"/>
  <c r="B9" i="6"/>
  <c r="B8" i="6"/>
  <c r="B7" i="6"/>
  <c r="B6" i="6"/>
  <c r="B5" i="6"/>
  <c r="H11" i="5"/>
  <c r="G11" i="5"/>
  <c r="F11" i="5"/>
  <c r="E11" i="5"/>
  <c r="D11" i="5"/>
  <c r="C11" i="5"/>
  <c r="C10" i="5"/>
  <c r="C12" i="5" s="1"/>
  <c r="D11" i="4"/>
  <c r="E11" i="4"/>
  <c r="F11" i="4"/>
  <c r="G11" i="4"/>
  <c r="H11" i="4"/>
  <c r="C11" i="4"/>
  <c r="C10" i="4"/>
  <c r="C12" i="4" s="1"/>
  <c r="B6" i="4"/>
  <c r="B7" i="4"/>
  <c r="B8" i="4"/>
  <c r="B9" i="4"/>
  <c r="B10" i="4"/>
  <c r="B11" i="4"/>
  <c r="B12" i="4"/>
  <c r="B13" i="4"/>
  <c r="B14" i="4"/>
  <c r="B15" i="4"/>
  <c r="B5" i="4"/>
  <c r="D12" i="4"/>
  <c r="H9" i="3"/>
  <c r="H11" i="3" s="1"/>
  <c r="G9" i="3"/>
  <c r="G11" i="3" s="1"/>
  <c r="F9" i="3"/>
  <c r="F11" i="3" s="1"/>
  <c r="E9" i="3"/>
  <c r="E11" i="3" s="1"/>
  <c r="D9" i="3"/>
  <c r="D11" i="3" s="1"/>
  <c r="C9" i="3"/>
  <c r="C11" i="3" s="1"/>
  <c r="H8" i="3"/>
  <c r="H10" i="3" s="1"/>
  <c r="G8" i="3"/>
  <c r="G10" i="3" s="1"/>
  <c r="F8" i="3"/>
  <c r="F10" i="3" s="1"/>
  <c r="E8" i="3"/>
  <c r="E10" i="3" s="1"/>
  <c r="D8" i="3"/>
  <c r="D10" i="3" s="1"/>
  <c r="C8" i="3"/>
  <c r="C10" i="3" s="1"/>
  <c r="H9" i="2"/>
  <c r="G9" i="2"/>
  <c r="F9" i="2"/>
  <c r="E9" i="2"/>
  <c r="D9" i="2"/>
  <c r="C9" i="2"/>
  <c r="H8" i="2"/>
  <c r="H10" i="2" s="1"/>
  <c r="G8" i="2"/>
  <c r="G10" i="2" s="1"/>
  <c r="F8" i="2"/>
  <c r="F10" i="2" s="1"/>
  <c r="E8" i="2"/>
  <c r="E10" i="2" s="1"/>
  <c r="D8" i="2"/>
  <c r="D10" i="2" s="1"/>
  <c r="C8" i="2"/>
  <c r="C10" i="2" s="1"/>
  <c r="D10" i="1"/>
  <c r="E10" i="1"/>
  <c r="F10" i="1"/>
  <c r="G10" i="1"/>
  <c r="H10" i="1"/>
  <c r="D8" i="1"/>
  <c r="E8" i="1"/>
  <c r="F8" i="1"/>
  <c r="G8" i="1"/>
  <c r="H8" i="1"/>
  <c r="C8" i="1"/>
  <c r="C10" i="1" s="1"/>
  <c r="D12" i="5" l="1"/>
  <c r="E12" i="8"/>
  <c r="F12" i="8"/>
  <c r="G12" i="8"/>
  <c r="H12" i="8"/>
  <c r="G12" i="7"/>
  <c r="H12" i="7"/>
  <c r="C12" i="7"/>
  <c r="D12" i="7"/>
  <c r="E12" i="7"/>
  <c r="F12" i="7"/>
  <c r="C12" i="6"/>
  <c r="D12" i="6"/>
  <c r="F12" i="6"/>
  <c r="G12" i="6"/>
  <c r="E12" i="5"/>
  <c r="F12" i="5"/>
  <c r="G12" i="5"/>
  <c r="H12" i="5"/>
  <c r="G12" i="4"/>
  <c r="H12" i="4"/>
</calcChain>
</file>

<file path=xl/sharedStrings.xml><?xml version="1.0" encoding="utf-8"?>
<sst xmlns="http://schemas.openxmlformats.org/spreadsheetml/2006/main" count="234" uniqueCount="37">
  <si>
    <t>D) PROPOSICION ECONOMICA (</t>
  </si>
  <si>
    <t>CONCEPTO</t>
  </si>
  <si>
    <t>LOTE</t>
  </si>
  <si>
    <t>LOTE 1</t>
  </si>
  <si>
    <t>Nº USUARIOS</t>
  </si>
  <si>
    <t>MESES</t>
  </si>
  <si>
    <t>PRESUPUESTO LICITADOR</t>
  </si>
  <si>
    <t>PRESUPUESTO MAXIMO</t>
  </si>
  <si>
    <t>PRESUPUESTO MÍNIMO</t>
  </si>
  <si>
    <t>PUNTOS LICITADOR</t>
  </si>
  <si>
    <t>D) PROPOSICION ECONOMICA</t>
  </si>
  <si>
    <t>PRECIO MAX LICITACION</t>
  </si>
  <si>
    <t>OFERTA LICITADOR</t>
  </si>
  <si>
    <t>OFERTA 25</t>
  </si>
  <si>
    <t>OFERTA 26</t>
  </si>
  <si>
    <t>OFERTA 27</t>
  </si>
  <si>
    <t>OFERTA 28</t>
  </si>
  <si>
    <t>OFERTA 29</t>
  </si>
  <si>
    <t>OFERTA 30</t>
  </si>
  <si>
    <t>LOTE 2</t>
  </si>
  <si>
    <t>LOTE 3</t>
  </si>
  <si>
    <t>LOTE 4</t>
  </si>
  <si>
    <t>BAJADA LICITADOR</t>
  </si>
  <si>
    <t>PRECIO MAX LICITACION CD</t>
  </si>
  <si>
    <t>PRECIO MAX LICITACION TRANSPORTE</t>
  </si>
  <si>
    <t>OFERTA LICITADOR CD</t>
  </si>
  <si>
    <t>OFERTA LICITADOR TRANSPORTE</t>
  </si>
  <si>
    <t>PRECIO MAX LICITACION CUIDADOS</t>
  </si>
  <si>
    <t>PRECIO MAX LICITACION TERAPIA OCUPACIONAL</t>
  </si>
  <si>
    <t>HORAS CUIDADOS</t>
  </si>
  <si>
    <t>HORAS TERAPIA OCUPACIONAL</t>
  </si>
  <si>
    <t>BAJADA SIGNIFICATIVA</t>
  </si>
  <si>
    <t>LOTE 5</t>
  </si>
  <si>
    <t>LOTE 6</t>
  </si>
  <si>
    <t>LOTE 7</t>
  </si>
  <si>
    <t>LOTE 8</t>
  </si>
  <si>
    <t>LOTE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</si>
</sst>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4" fontId="0" fillId="0" borderId="0" xfId="0" applyNumberFormat="1"/>
    <xf numFmtId="4" fontId="0" fillId="2" borderId="0" xfId="0" applyNumberFormat="1" applyFill="1"/>
    <xf numFmtId="4" fontId="1" fillId="3" borderId="0" xfId="0" applyNumberFormat="1" applyFont="1" applyFill="1"/>
    <xf numFmtId="4" fontId="0" fillId="3" borderId="0" xfId="0" applyNumberFormat="1" applyFill="1"/>
    <xf numFmtId="4" fontId="1" fillId="4" borderId="0" xfId="0" applyNumberFormat="1" applyFont="1" applyFill="1"/>
    <xf numFmtId="4" fontId="0" fillId="4" borderId="0" xfId="0" applyNumberFormat="1" applyFill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Tabla1" displayName="Tabla1" ref="A3:H13" totalsRowShown="0">
  <autoFilter ref="A3:H13"/>
  <tableColumns count="8">
    <tableColumn id="1" name="CONCEPTO"/>
    <tableColumn id="5" name="LOTE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3:H12" totalsRowShown="0">
  <autoFilter ref="A3:H12"/>
  <tableColumns count="8">
    <tableColumn id="1" name="CONCEPTO"/>
    <tableColumn id="5" name="LOTE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134" displayName="Tabla134" ref="A3:H12" totalsRowShown="0">
  <autoFilter ref="A3:H12"/>
  <tableColumns count="8">
    <tableColumn id="1" name="CONCEPTO"/>
    <tableColumn id="5" name="LOTE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A3:H15" totalsRowShown="0">
  <autoFilter ref="A3:H15"/>
  <tableColumns count="8">
    <tableColumn id="1" name="CONCEPTO"/>
    <tableColumn id="5" name="LOTE" dataDxfId="5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156" displayName="Tabla156" ref="A3:H15" totalsRowShown="0">
  <autoFilter ref="A3:H15"/>
  <tableColumns count="8">
    <tableColumn id="1" name="CONCEPTO"/>
    <tableColumn id="5" name="LOTE" dataDxfId="4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1567" displayName="Tabla1567" ref="A3:H15" totalsRowShown="0">
  <autoFilter ref="A3:H15"/>
  <tableColumns count="8">
    <tableColumn id="1" name="CONCEPTO"/>
    <tableColumn id="5" name="LOTE" dataDxfId="3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15678" displayName="Tabla15678" ref="A3:H15" totalsRowShown="0">
  <autoFilter ref="A3:H15"/>
  <tableColumns count="8">
    <tableColumn id="1" name="CONCEPTO"/>
    <tableColumn id="5" name="LOTE" dataDxfId="2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156789" displayName="Tabla156789" ref="A3:H15" totalsRowShown="0">
  <autoFilter ref="A3:H15"/>
  <tableColumns count="8">
    <tableColumn id="1" name="CONCEPTO"/>
    <tableColumn id="5" name="LOTE" dataDxfId="1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a15678911" displayName="Tabla15678911" ref="A3:H15" totalsRowShown="0">
  <autoFilter ref="A3:H15"/>
  <tableColumns count="8">
    <tableColumn id="1" name="CONCEPTO"/>
    <tableColumn id="5" name="LOTE" dataDxfId="0"/>
    <tableColumn id="3" name="OFERTA 25"/>
    <tableColumn id="4" name="OFERTA 26"/>
    <tableColumn id="6" name="OFERTA 27"/>
    <tableColumn id="7" name="OFERTA 28"/>
    <tableColumn id="8" name="OFERTA 29"/>
    <tableColumn id="9" name="OFERTA 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12" sqref="C12"/>
    </sheetView>
  </sheetViews>
  <sheetFormatPr baseColWidth="10" defaultRowHeight="15" x14ac:dyDescent="0.25"/>
  <cols>
    <col min="1" max="1" width="31.85546875" bestFit="1" customWidth="1"/>
    <col min="2" max="2" width="13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11</v>
      </c>
      <c r="B4" t="s">
        <v>3</v>
      </c>
      <c r="C4" s="4">
        <v>3106.82</v>
      </c>
      <c r="D4" s="5">
        <v>3168.96</v>
      </c>
      <c r="E4" s="5">
        <v>3232.34</v>
      </c>
      <c r="F4" s="5">
        <v>3296.99</v>
      </c>
      <c r="G4" s="5">
        <v>3362.93</v>
      </c>
      <c r="H4" s="5">
        <v>3430.19</v>
      </c>
    </row>
    <row r="5" spans="1:8" x14ac:dyDescent="0.25">
      <c r="A5" t="s">
        <v>12</v>
      </c>
      <c r="B5" t="s">
        <v>3</v>
      </c>
      <c r="C5" s="3"/>
      <c r="D5" s="3"/>
      <c r="E5" s="3"/>
      <c r="F5" s="3"/>
      <c r="G5" s="3"/>
      <c r="H5" s="3"/>
    </row>
    <row r="6" spans="1:8" x14ac:dyDescent="0.25">
      <c r="A6" t="s">
        <v>4</v>
      </c>
      <c r="B6" t="s">
        <v>3</v>
      </c>
      <c r="C6">
        <v>3</v>
      </c>
    </row>
    <row r="7" spans="1:8" x14ac:dyDescent="0.25">
      <c r="A7" t="s">
        <v>5</v>
      </c>
      <c r="B7" t="s">
        <v>3</v>
      </c>
      <c r="C7">
        <v>12</v>
      </c>
    </row>
    <row r="8" spans="1:8" x14ac:dyDescent="0.25">
      <c r="A8" t="s">
        <v>7</v>
      </c>
      <c r="B8" t="s">
        <v>3</v>
      </c>
      <c r="C8" s="2">
        <f>+C4*$C$6*$C$7</f>
        <v>111845.52000000002</v>
      </c>
      <c r="D8" s="2">
        <f t="shared" ref="D8:H8" si="0">+D4*$C$6*$C$7</f>
        <v>114082.56000000001</v>
      </c>
      <c r="E8" s="2">
        <f t="shared" si="0"/>
        <v>116364.24</v>
      </c>
      <c r="F8" s="2">
        <f t="shared" si="0"/>
        <v>118691.63999999998</v>
      </c>
      <c r="G8" s="2">
        <f t="shared" si="0"/>
        <v>121065.47999999998</v>
      </c>
      <c r="H8" s="2">
        <f t="shared" si="0"/>
        <v>123486.84</v>
      </c>
    </row>
    <row r="9" spans="1:8" x14ac:dyDescent="0.25">
      <c r="A9" t="s">
        <v>6</v>
      </c>
      <c r="B9" t="s">
        <v>3</v>
      </c>
      <c r="C9" s="3">
        <f>+IF(C5=0,0,C5*$C$6*$C$7)</f>
        <v>0</v>
      </c>
      <c r="D9" s="3">
        <f t="shared" ref="D9:H9" si="1">+IF(D5=0,0,D5*$C$6*$C$7)</f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</row>
    <row r="10" spans="1:8" x14ac:dyDescent="0.25">
      <c r="A10" t="s">
        <v>8</v>
      </c>
      <c r="B10" t="s">
        <v>3</v>
      </c>
      <c r="C10" s="2">
        <f>0.8*C8</f>
        <v>89476.416000000027</v>
      </c>
      <c r="D10" s="2">
        <f t="shared" ref="D10:H10" si="2">0.8*D8</f>
        <v>91266.04800000001</v>
      </c>
      <c r="E10" s="2">
        <f t="shared" si="2"/>
        <v>93091.392000000007</v>
      </c>
      <c r="F10" s="2">
        <f t="shared" si="2"/>
        <v>94953.311999999991</v>
      </c>
      <c r="G10" s="2">
        <f t="shared" si="2"/>
        <v>96852.383999999991</v>
      </c>
      <c r="H10" s="2">
        <f t="shared" si="2"/>
        <v>98789.472000000009</v>
      </c>
    </row>
    <row r="11" spans="1:8" x14ac:dyDescent="0.25">
      <c r="A11" t="s">
        <v>31</v>
      </c>
      <c r="B11" t="s">
        <v>3</v>
      </c>
      <c r="C11" s="2">
        <f>+C8-C10</f>
        <v>22369.103999999992</v>
      </c>
      <c r="D11" s="2">
        <f t="shared" ref="D11:H11" si="3">+D8-D10</f>
        <v>22816.512000000002</v>
      </c>
      <c r="E11" s="2">
        <f t="shared" si="3"/>
        <v>23272.847999999998</v>
      </c>
      <c r="F11" s="2">
        <f t="shared" si="3"/>
        <v>23738.327999999994</v>
      </c>
      <c r="G11" s="2">
        <f t="shared" si="3"/>
        <v>24213.09599999999</v>
      </c>
      <c r="H11" s="2">
        <f t="shared" si="3"/>
        <v>24697.367999999988</v>
      </c>
    </row>
    <row r="12" spans="1:8" x14ac:dyDescent="0.25">
      <c r="A12" t="s">
        <v>22</v>
      </c>
      <c r="C12" s="2" t="str">
        <f>+IF(C9=0,"",C8-C9)</f>
        <v/>
      </c>
      <c r="D12" s="2" t="str">
        <f t="shared" ref="D12:H12" si="4">+IF(D9=0,"",D8-D9)</f>
        <v/>
      </c>
      <c r="E12" s="2" t="str">
        <f t="shared" si="4"/>
        <v/>
      </c>
      <c r="F12" s="2" t="str">
        <f t="shared" si="4"/>
        <v/>
      </c>
      <c r="G12" s="2" t="str">
        <f t="shared" si="4"/>
        <v/>
      </c>
      <c r="H12" s="2" t="str">
        <f t="shared" si="4"/>
        <v/>
      </c>
    </row>
    <row r="13" spans="1:8" x14ac:dyDescent="0.25">
      <c r="A13" t="s">
        <v>9</v>
      </c>
      <c r="B13" t="s">
        <v>3</v>
      </c>
    </row>
    <row r="14" spans="1:8" x14ac:dyDescent="0.25">
      <c r="A14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C4" sqref="C4:H4"/>
    </sheetView>
  </sheetViews>
  <sheetFormatPr baseColWidth="10" defaultRowHeight="15" x14ac:dyDescent="0.25"/>
  <cols>
    <col min="1" max="1" width="31.85546875" bestFit="1" customWidth="1"/>
    <col min="2" max="2" width="7.140625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11</v>
      </c>
      <c r="B4" t="s">
        <v>19</v>
      </c>
      <c r="C4" s="4">
        <v>3106.82</v>
      </c>
      <c r="D4" s="5">
        <v>3168.96</v>
      </c>
      <c r="E4" s="5">
        <v>3232.34</v>
      </c>
      <c r="F4" s="5">
        <v>3296.99</v>
      </c>
      <c r="G4" s="5">
        <v>3362.93</v>
      </c>
      <c r="H4" s="5">
        <v>3430.19</v>
      </c>
    </row>
    <row r="5" spans="1:8" x14ac:dyDescent="0.25">
      <c r="A5" t="s">
        <v>12</v>
      </c>
      <c r="B5" t="s">
        <v>19</v>
      </c>
      <c r="C5" s="3"/>
      <c r="D5" s="1"/>
      <c r="E5" s="1"/>
      <c r="F5" s="1"/>
      <c r="G5" s="1"/>
      <c r="H5" s="1"/>
    </row>
    <row r="6" spans="1:8" x14ac:dyDescent="0.25">
      <c r="A6" t="s">
        <v>4</v>
      </c>
      <c r="B6" t="s">
        <v>19</v>
      </c>
      <c r="C6">
        <v>2</v>
      </c>
    </row>
    <row r="7" spans="1:8" x14ac:dyDescent="0.25">
      <c r="A7" t="s">
        <v>5</v>
      </c>
      <c r="B7" t="s">
        <v>19</v>
      </c>
      <c r="C7">
        <v>12</v>
      </c>
    </row>
    <row r="8" spans="1:8" x14ac:dyDescent="0.25">
      <c r="A8" t="s">
        <v>7</v>
      </c>
      <c r="B8" t="s">
        <v>19</v>
      </c>
      <c r="C8" s="2">
        <f>+C4*$C$6*$C$7</f>
        <v>74563.680000000008</v>
      </c>
      <c r="D8" s="2">
        <f t="shared" ref="D8:H9" si="0">+D4*$C$6*$C$7</f>
        <v>76055.040000000008</v>
      </c>
      <c r="E8" s="2">
        <f t="shared" si="0"/>
        <v>77576.160000000003</v>
      </c>
      <c r="F8" s="2">
        <f t="shared" si="0"/>
        <v>79127.759999999995</v>
      </c>
      <c r="G8" s="2">
        <f t="shared" si="0"/>
        <v>80710.319999999992</v>
      </c>
      <c r="H8" s="2">
        <f t="shared" si="0"/>
        <v>82324.56</v>
      </c>
    </row>
    <row r="9" spans="1:8" x14ac:dyDescent="0.25">
      <c r="A9" t="s">
        <v>6</v>
      </c>
      <c r="B9" t="s">
        <v>19</v>
      </c>
      <c r="C9" s="3">
        <f>+C5*$C$6*$C$7</f>
        <v>0</v>
      </c>
      <c r="D9" s="3">
        <f t="shared" si="0"/>
        <v>0</v>
      </c>
      <c r="E9" s="3">
        <f t="shared" si="0"/>
        <v>0</v>
      </c>
      <c r="F9" s="3">
        <f t="shared" si="0"/>
        <v>0</v>
      </c>
      <c r="G9" s="3">
        <f t="shared" si="0"/>
        <v>0</v>
      </c>
      <c r="H9" s="3">
        <f t="shared" si="0"/>
        <v>0</v>
      </c>
    </row>
    <row r="10" spans="1:8" x14ac:dyDescent="0.25">
      <c r="A10" t="s">
        <v>8</v>
      </c>
      <c r="B10" t="s">
        <v>19</v>
      </c>
      <c r="C10" s="2">
        <f>0.8*C8</f>
        <v>59650.94400000001</v>
      </c>
      <c r="D10" s="2">
        <f t="shared" ref="D10:H10" si="1">0.8*D8</f>
        <v>60844.032000000007</v>
      </c>
      <c r="E10" s="2">
        <f t="shared" si="1"/>
        <v>62060.928000000007</v>
      </c>
      <c r="F10" s="2">
        <f t="shared" si="1"/>
        <v>63302.207999999999</v>
      </c>
      <c r="G10" s="2">
        <f t="shared" si="1"/>
        <v>64568.255999999994</v>
      </c>
      <c r="H10" s="2">
        <f t="shared" si="1"/>
        <v>65859.648000000001</v>
      </c>
    </row>
    <row r="11" spans="1:8" x14ac:dyDescent="0.25">
      <c r="A11" t="s">
        <v>31</v>
      </c>
      <c r="B11" t="s">
        <v>19</v>
      </c>
      <c r="C11" s="2" t="str">
        <f>+IF(C9=0, "",C8-C10)</f>
        <v/>
      </c>
      <c r="D11" s="2" t="str">
        <f t="shared" ref="D11:H11" si="2">+IF(D9=0, "",D8-D10)</f>
        <v/>
      </c>
      <c r="E11" s="2" t="str">
        <f t="shared" si="2"/>
        <v/>
      </c>
      <c r="F11" s="2" t="str">
        <f t="shared" si="2"/>
        <v/>
      </c>
      <c r="G11" s="2" t="str">
        <f t="shared" si="2"/>
        <v/>
      </c>
      <c r="H11" s="2" t="str">
        <f t="shared" si="2"/>
        <v/>
      </c>
    </row>
    <row r="12" spans="1:8" x14ac:dyDescent="0.25">
      <c r="A12" t="s">
        <v>9</v>
      </c>
      <c r="B12" t="s">
        <v>19</v>
      </c>
    </row>
    <row r="13" spans="1:8" x14ac:dyDescent="0.25">
      <c r="A13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J16" sqref="J16"/>
    </sheetView>
  </sheetViews>
  <sheetFormatPr baseColWidth="10" defaultRowHeight="15" x14ac:dyDescent="0.25"/>
  <cols>
    <col min="1" max="1" width="31.85546875" bestFit="1" customWidth="1"/>
    <col min="2" max="2" width="7.42578125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11</v>
      </c>
      <c r="B4" t="s">
        <v>20</v>
      </c>
      <c r="C4" s="4">
        <v>3106.82</v>
      </c>
      <c r="D4" s="5">
        <v>3168.96</v>
      </c>
      <c r="E4" s="5">
        <v>3232.34</v>
      </c>
      <c r="F4" s="5">
        <v>3296.99</v>
      </c>
      <c r="G4" s="5">
        <v>3362.93</v>
      </c>
      <c r="H4" s="5">
        <v>3430.19</v>
      </c>
    </row>
    <row r="5" spans="1:8" x14ac:dyDescent="0.25">
      <c r="A5" t="s">
        <v>12</v>
      </c>
      <c r="B5" t="s">
        <v>20</v>
      </c>
      <c r="C5" s="3"/>
      <c r="D5" s="1"/>
      <c r="E5" s="1"/>
      <c r="F5" s="1"/>
      <c r="G5" s="1"/>
      <c r="H5" s="1"/>
    </row>
    <row r="6" spans="1:8" x14ac:dyDescent="0.25">
      <c r="A6" t="s">
        <v>4</v>
      </c>
      <c r="B6" t="s">
        <v>20</v>
      </c>
      <c r="C6">
        <v>1</v>
      </c>
    </row>
    <row r="7" spans="1:8" x14ac:dyDescent="0.25">
      <c r="A7" t="s">
        <v>5</v>
      </c>
      <c r="B7" t="s">
        <v>20</v>
      </c>
      <c r="C7">
        <v>12</v>
      </c>
    </row>
    <row r="8" spans="1:8" x14ac:dyDescent="0.25">
      <c r="A8" t="s">
        <v>7</v>
      </c>
      <c r="B8" t="s">
        <v>20</v>
      </c>
      <c r="C8" s="2">
        <f>+C4*$C$6*$C$7</f>
        <v>37281.840000000004</v>
      </c>
      <c r="D8" s="2">
        <f t="shared" ref="D8:H9" si="0">+D4*$C$6*$C$7</f>
        <v>38027.520000000004</v>
      </c>
      <c r="E8" s="2">
        <f t="shared" si="0"/>
        <v>38788.080000000002</v>
      </c>
      <c r="F8" s="2">
        <f t="shared" si="0"/>
        <v>39563.879999999997</v>
      </c>
      <c r="G8" s="2">
        <f t="shared" si="0"/>
        <v>40355.159999999996</v>
      </c>
      <c r="H8" s="2">
        <f t="shared" si="0"/>
        <v>41162.28</v>
      </c>
    </row>
    <row r="9" spans="1:8" x14ac:dyDescent="0.25">
      <c r="A9" t="s">
        <v>6</v>
      </c>
      <c r="B9" t="s">
        <v>20</v>
      </c>
      <c r="C9" s="3">
        <f>+C5*$C$6*$C$7</f>
        <v>0</v>
      </c>
      <c r="D9" s="3">
        <f t="shared" si="0"/>
        <v>0</v>
      </c>
      <c r="E9" s="3">
        <f t="shared" si="0"/>
        <v>0</v>
      </c>
      <c r="F9" s="3">
        <f t="shared" si="0"/>
        <v>0</v>
      </c>
      <c r="G9" s="3">
        <f t="shared" si="0"/>
        <v>0</v>
      </c>
      <c r="H9" s="3">
        <f t="shared" si="0"/>
        <v>0</v>
      </c>
    </row>
    <row r="10" spans="1:8" x14ac:dyDescent="0.25">
      <c r="A10" t="s">
        <v>8</v>
      </c>
      <c r="B10" t="s">
        <v>20</v>
      </c>
      <c r="C10" s="2">
        <f>0.8*C8</f>
        <v>29825.472000000005</v>
      </c>
      <c r="D10" s="2">
        <f t="shared" ref="D10:H10" si="1">0.8*D8</f>
        <v>30422.016000000003</v>
      </c>
      <c r="E10" s="2">
        <f t="shared" si="1"/>
        <v>31030.464000000004</v>
      </c>
      <c r="F10" s="2">
        <f t="shared" si="1"/>
        <v>31651.103999999999</v>
      </c>
      <c r="G10" s="2">
        <f t="shared" si="1"/>
        <v>32284.127999999997</v>
      </c>
      <c r="H10" s="2">
        <f t="shared" si="1"/>
        <v>32929.824000000001</v>
      </c>
    </row>
    <row r="11" spans="1:8" x14ac:dyDescent="0.25">
      <c r="A11" t="s">
        <v>31</v>
      </c>
      <c r="B11" t="s">
        <v>20</v>
      </c>
      <c r="C11" s="2" t="str">
        <f>++IF(C9=0,"",C8-C10)</f>
        <v/>
      </c>
      <c r="D11" s="2" t="str">
        <f t="shared" ref="D11:H11" si="2">++IF(D9=0,"",D8-D10)</f>
        <v/>
      </c>
      <c r="E11" s="2" t="str">
        <f t="shared" si="2"/>
        <v/>
      </c>
      <c r="F11" s="2" t="str">
        <f t="shared" si="2"/>
        <v/>
      </c>
      <c r="G11" s="2" t="str">
        <f t="shared" si="2"/>
        <v/>
      </c>
      <c r="H11" s="2" t="str">
        <f t="shared" si="2"/>
        <v/>
      </c>
    </row>
    <row r="12" spans="1:8" x14ac:dyDescent="0.25">
      <c r="A12" t="s">
        <v>9</v>
      </c>
      <c r="B12" t="s">
        <v>20</v>
      </c>
    </row>
    <row r="13" spans="1:8" x14ac:dyDescent="0.25">
      <c r="A13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K19" sqref="K19"/>
    </sheetView>
  </sheetViews>
  <sheetFormatPr baseColWidth="10" defaultRowHeight="15" x14ac:dyDescent="0.25"/>
  <cols>
    <col min="1" max="1" width="32.140625" customWidth="1"/>
    <col min="2" max="2" width="7.7109375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23</v>
      </c>
      <c r="B4" t="s">
        <v>21</v>
      </c>
      <c r="C4" s="4">
        <v>1672.98</v>
      </c>
      <c r="D4" s="5">
        <v>1706.44</v>
      </c>
      <c r="E4" s="5">
        <v>1740.57</v>
      </c>
      <c r="F4" s="5">
        <v>1775.38</v>
      </c>
      <c r="G4" s="5">
        <v>1810.89</v>
      </c>
      <c r="H4" s="5">
        <v>1847.11</v>
      </c>
    </row>
    <row r="5" spans="1:8" x14ac:dyDescent="0.25">
      <c r="A5" t="s">
        <v>24</v>
      </c>
      <c r="B5" t="str">
        <f>+$B$4</f>
        <v>LOTE 4</v>
      </c>
      <c r="C5" s="4">
        <v>468.36</v>
      </c>
      <c r="D5" s="5">
        <v>477.73</v>
      </c>
      <c r="E5" s="5">
        <v>487.28</v>
      </c>
      <c r="F5" s="5">
        <v>497.03</v>
      </c>
      <c r="G5" s="5">
        <v>506.97</v>
      </c>
      <c r="H5" s="5">
        <v>517.11</v>
      </c>
    </row>
    <row r="6" spans="1:8" x14ac:dyDescent="0.25">
      <c r="A6" t="s">
        <v>26</v>
      </c>
      <c r="B6" t="str">
        <f t="shared" ref="B6:B15" si="0">+$B$4</f>
        <v>LOTE 4</v>
      </c>
      <c r="C6" s="3"/>
      <c r="D6" s="1"/>
      <c r="E6" s="1"/>
      <c r="F6" s="1"/>
      <c r="G6" s="1"/>
      <c r="H6" s="1"/>
    </row>
    <row r="7" spans="1:8" x14ac:dyDescent="0.25">
      <c r="A7" t="s">
        <v>25</v>
      </c>
      <c r="B7" t="str">
        <f t="shared" si="0"/>
        <v>LOTE 4</v>
      </c>
      <c r="C7" s="3"/>
      <c r="D7" s="1"/>
      <c r="E7" s="1"/>
      <c r="F7" s="1"/>
      <c r="G7" s="1"/>
      <c r="H7" s="1"/>
    </row>
    <row r="8" spans="1:8" x14ac:dyDescent="0.25">
      <c r="A8" t="s">
        <v>4</v>
      </c>
      <c r="B8" t="str">
        <f t="shared" si="0"/>
        <v>LOTE 4</v>
      </c>
      <c r="C8">
        <v>4</v>
      </c>
    </row>
    <row r="9" spans="1:8" x14ac:dyDescent="0.25">
      <c r="A9" t="s">
        <v>5</v>
      </c>
      <c r="B9" t="str">
        <f t="shared" si="0"/>
        <v>LOTE 4</v>
      </c>
      <c r="C9">
        <v>12</v>
      </c>
    </row>
    <row r="10" spans="1:8" x14ac:dyDescent="0.25">
      <c r="A10" t="s">
        <v>7</v>
      </c>
      <c r="B10" t="str">
        <f t="shared" si="0"/>
        <v>LOTE 4</v>
      </c>
      <c r="C10" s="2">
        <f>+(C4+C5)*$C$8*$C$9</f>
        <v>102784.32000000001</v>
      </c>
      <c r="D10" s="2">
        <f t="shared" ref="D10:H10" si="1">+(D4+D5)*$C$8*$C$9</f>
        <v>104840.16</v>
      </c>
      <c r="E10" s="2">
        <f t="shared" si="1"/>
        <v>106936.79999999999</v>
      </c>
      <c r="F10" s="2">
        <f t="shared" si="1"/>
        <v>109075.68</v>
      </c>
      <c r="G10" s="2">
        <f t="shared" si="1"/>
        <v>111257.28</v>
      </c>
      <c r="H10" s="2">
        <f t="shared" si="1"/>
        <v>113482.56</v>
      </c>
    </row>
    <row r="11" spans="1:8" x14ac:dyDescent="0.25">
      <c r="A11" t="s">
        <v>6</v>
      </c>
      <c r="B11" t="str">
        <f t="shared" si="0"/>
        <v>LOTE 4</v>
      </c>
      <c r="C11" s="3">
        <f>+(C6+C7)*$C$8*$C$9</f>
        <v>0</v>
      </c>
      <c r="D11" s="3">
        <f t="shared" ref="D11:H11" si="2">+(D6+D7)*$C$8*$C$9</f>
        <v>0</v>
      </c>
      <c r="E11" s="3">
        <f t="shared" si="2"/>
        <v>0</v>
      </c>
      <c r="F11" s="3">
        <f t="shared" si="2"/>
        <v>0</v>
      </c>
      <c r="G11" s="3">
        <f t="shared" si="2"/>
        <v>0</v>
      </c>
      <c r="H11" s="3">
        <f t="shared" si="2"/>
        <v>0</v>
      </c>
    </row>
    <row r="12" spans="1:8" x14ac:dyDescent="0.25">
      <c r="A12" t="s">
        <v>8</v>
      </c>
      <c r="B12" t="str">
        <f t="shared" si="0"/>
        <v>LOTE 4</v>
      </c>
      <c r="C12" s="2">
        <f>0.8*C10</f>
        <v>82227.456000000006</v>
      </c>
      <c r="D12" s="2">
        <f t="shared" ref="D12:H12" si="3">0.8*D10</f>
        <v>83872.128000000012</v>
      </c>
      <c r="E12" s="2">
        <f t="shared" si="3"/>
        <v>85549.440000000002</v>
      </c>
      <c r="F12" s="2">
        <f t="shared" si="3"/>
        <v>87260.543999999994</v>
      </c>
      <c r="G12" s="2">
        <f t="shared" si="3"/>
        <v>89005.824000000008</v>
      </c>
      <c r="H12" s="2">
        <f t="shared" si="3"/>
        <v>90786.04800000001</v>
      </c>
    </row>
    <row r="13" spans="1:8" x14ac:dyDescent="0.25">
      <c r="A13" t="s">
        <v>31</v>
      </c>
      <c r="B13" t="str">
        <f t="shared" si="0"/>
        <v>LOTE 4</v>
      </c>
      <c r="C13" s="2">
        <f>+C10-C12</f>
        <v>20556.864000000001</v>
      </c>
      <c r="D13" s="2">
        <f t="shared" ref="D13:H13" si="4">+D10-D12</f>
        <v>20968.031999999992</v>
      </c>
      <c r="E13" s="2">
        <f t="shared" si="4"/>
        <v>21387.359999999986</v>
      </c>
      <c r="F13" s="2">
        <f t="shared" si="4"/>
        <v>21815.135999999999</v>
      </c>
      <c r="G13" s="2">
        <f t="shared" si="4"/>
        <v>22251.455999999991</v>
      </c>
      <c r="H13" s="2">
        <f t="shared" si="4"/>
        <v>22696.511999999988</v>
      </c>
    </row>
    <row r="14" spans="1:8" x14ac:dyDescent="0.25">
      <c r="A14" t="s">
        <v>22</v>
      </c>
      <c r="B14" t="str">
        <f t="shared" si="0"/>
        <v>LOTE 4</v>
      </c>
      <c r="C14" s="2" t="str">
        <f>+IF(C11=0,"",C10-C11)</f>
        <v/>
      </c>
      <c r="D14" s="2" t="str">
        <f t="shared" ref="D14:H14" si="5">+IF(D11=0,"",D10-D11)</f>
        <v/>
      </c>
      <c r="E14" s="2" t="str">
        <f t="shared" si="5"/>
        <v/>
      </c>
      <c r="F14" s="2" t="str">
        <f t="shared" si="5"/>
        <v/>
      </c>
      <c r="G14" s="2" t="str">
        <f t="shared" si="5"/>
        <v/>
      </c>
      <c r="H14" s="2" t="str">
        <f t="shared" si="5"/>
        <v/>
      </c>
    </row>
    <row r="15" spans="1:8" x14ac:dyDescent="0.25">
      <c r="A15" t="s">
        <v>9</v>
      </c>
      <c r="B15" t="str">
        <f t="shared" si="0"/>
        <v>LOTE 4</v>
      </c>
    </row>
    <row r="16" spans="1:8" x14ac:dyDescent="0.25">
      <c r="A16" t="s">
        <v>10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A3" sqref="A3:H14"/>
    </sheetView>
  </sheetViews>
  <sheetFormatPr baseColWidth="10" defaultRowHeight="15" x14ac:dyDescent="0.25"/>
  <cols>
    <col min="1" max="1" width="30.85546875" customWidth="1"/>
    <col min="2" max="2" width="8.5703125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23</v>
      </c>
      <c r="B4" t="s">
        <v>32</v>
      </c>
      <c r="C4" s="6">
        <v>1672.98</v>
      </c>
      <c r="D4" s="7">
        <v>1706.44</v>
      </c>
      <c r="E4" s="7">
        <v>1740.57</v>
      </c>
      <c r="F4" s="7">
        <v>1775.38</v>
      </c>
      <c r="G4" s="7">
        <v>1810.89</v>
      </c>
      <c r="H4" s="7">
        <v>1847.11</v>
      </c>
    </row>
    <row r="5" spans="1:8" x14ac:dyDescent="0.25">
      <c r="A5" t="s">
        <v>24</v>
      </c>
      <c r="B5" t="s">
        <v>32</v>
      </c>
      <c r="C5" s="6">
        <v>521.51</v>
      </c>
      <c r="D5" s="7">
        <v>531.94000000000005</v>
      </c>
      <c r="E5" s="7">
        <v>542.58000000000004</v>
      </c>
      <c r="F5" s="7">
        <v>553.42999999999995</v>
      </c>
      <c r="G5" s="7">
        <v>564.5</v>
      </c>
      <c r="H5" s="7">
        <v>575.79</v>
      </c>
    </row>
    <row r="6" spans="1:8" x14ac:dyDescent="0.25">
      <c r="A6" t="s">
        <v>26</v>
      </c>
      <c r="B6" t="s">
        <v>32</v>
      </c>
      <c r="C6" s="3"/>
      <c r="D6" s="1"/>
      <c r="E6" s="1"/>
      <c r="F6" s="1"/>
      <c r="G6" s="1"/>
      <c r="H6" s="1"/>
    </row>
    <row r="7" spans="1:8" x14ac:dyDescent="0.25">
      <c r="A7" t="s">
        <v>25</v>
      </c>
      <c r="B7" t="s">
        <v>32</v>
      </c>
      <c r="C7" s="3"/>
      <c r="D7" s="1"/>
      <c r="E7" s="1"/>
      <c r="F7" s="1"/>
      <c r="G7" s="1"/>
      <c r="H7" s="1"/>
    </row>
    <row r="8" spans="1:8" x14ac:dyDescent="0.25">
      <c r="A8" t="s">
        <v>4</v>
      </c>
      <c r="B8" t="s">
        <v>32</v>
      </c>
      <c r="C8">
        <v>4</v>
      </c>
    </row>
    <row r="9" spans="1:8" x14ac:dyDescent="0.25">
      <c r="A9" t="s">
        <v>5</v>
      </c>
      <c r="B9" t="s">
        <v>32</v>
      </c>
      <c r="C9">
        <v>12</v>
      </c>
    </row>
    <row r="10" spans="1:8" x14ac:dyDescent="0.25">
      <c r="A10" t="s">
        <v>7</v>
      </c>
      <c r="B10" t="s">
        <v>32</v>
      </c>
      <c r="C10" s="2">
        <f>+(C4+C5)*$C$8*$C$9</f>
        <v>105335.51999999999</v>
      </c>
      <c r="D10" s="2">
        <f t="shared" ref="D10:H10" si="0">+(D4+D5)*$C$8*$C$9</f>
        <v>107442.24000000001</v>
      </c>
      <c r="E10" s="2">
        <f t="shared" si="0"/>
        <v>109591.20000000001</v>
      </c>
      <c r="F10" s="2">
        <f t="shared" si="0"/>
        <v>111782.88</v>
      </c>
      <c r="G10" s="2">
        <f t="shared" si="0"/>
        <v>114018.72000000002</v>
      </c>
      <c r="H10" s="2">
        <f t="shared" si="0"/>
        <v>116299.19999999998</v>
      </c>
    </row>
    <row r="11" spans="1:8" x14ac:dyDescent="0.25">
      <c r="A11" t="s">
        <v>6</v>
      </c>
      <c r="B11" t="s">
        <v>32</v>
      </c>
      <c r="C11" s="3">
        <f>+(C6+C7)*$C$8*$C$9</f>
        <v>0</v>
      </c>
      <c r="D11" s="3">
        <f t="shared" ref="D11:H11" si="1">+(D6+D7)*$C$8*$C$9</f>
        <v>0</v>
      </c>
      <c r="E11" s="3">
        <f t="shared" si="1"/>
        <v>0</v>
      </c>
      <c r="F11" s="3">
        <f t="shared" si="1"/>
        <v>0</v>
      </c>
      <c r="G11" s="3">
        <f t="shared" si="1"/>
        <v>0</v>
      </c>
      <c r="H11" s="3">
        <f t="shared" si="1"/>
        <v>0</v>
      </c>
    </row>
    <row r="12" spans="1:8" x14ac:dyDescent="0.25">
      <c r="A12" t="s">
        <v>8</v>
      </c>
      <c r="B12" t="s">
        <v>32</v>
      </c>
      <c r="C12" s="2">
        <f>0.8*C10</f>
        <v>84268.415999999997</v>
      </c>
      <c r="D12" s="2">
        <f t="shared" ref="D12:H12" si="2">0.8*D10</f>
        <v>85953.792000000016</v>
      </c>
      <c r="E12" s="2">
        <f t="shared" si="2"/>
        <v>87672.960000000021</v>
      </c>
      <c r="F12" s="2">
        <f t="shared" si="2"/>
        <v>89426.304000000004</v>
      </c>
      <c r="G12" s="2">
        <f t="shared" si="2"/>
        <v>91214.976000000024</v>
      </c>
      <c r="H12" s="2">
        <f t="shared" si="2"/>
        <v>93039.359999999986</v>
      </c>
    </row>
    <row r="13" spans="1:8" x14ac:dyDescent="0.25">
      <c r="A13" t="s">
        <v>31</v>
      </c>
      <c r="B13" t="s">
        <v>32</v>
      </c>
      <c r="C13" s="2">
        <f>+C10-C12</f>
        <v>21067.103999999992</v>
      </c>
      <c r="D13" s="2">
        <f t="shared" ref="D13:H13" si="3">+D10-D12</f>
        <v>21488.447999999989</v>
      </c>
      <c r="E13" s="2">
        <f t="shared" si="3"/>
        <v>21918.239999999991</v>
      </c>
      <c r="F13" s="2">
        <f t="shared" si="3"/>
        <v>22356.576000000001</v>
      </c>
      <c r="G13" s="2">
        <f t="shared" si="3"/>
        <v>22803.743999999992</v>
      </c>
      <c r="H13" s="2">
        <f t="shared" si="3"/>
        <v>23259.839999999997</v>
      </c>
    </row>
    <row r="14" spans="1:8" x14ac:dyDescent="0.25">
      <c r="A14" t="s">
        <v>22</v>
      </c>
      <c r="B14" t="s">
        <v>32</v>
      </c>
      <c r="C14" s="2" t="str">
        <f>+IF(C11=0,"",C10-C11)</f>
        <v/>
      </c>
      <c r="D14" s="2" t="str">
        <f t="shared" ref="D14:H14" si="4">+IF(D11=0,"",D10-D11)</f>
        <v/>
      </c>
      <c r="E14" s="2" t="str">
        <f t="shared" si="4"/>
        <v/>
      </c>
      <c r="F14" s="2" t="str">
        <f t="shared" si="4"/>
        <v/>
      </c>
      <c r="G14" s="2" t="str">
        <f t="shared" si="4"/>
        <v/>
      </c>
      <c r="H14" s="2" t="str">
        <f t="shared" si="4"/>
        <v/>
      </c>
    </row>
    <row r="15" spans="1:8" x14ac:dyDescent="0.25">
      <c r="A15" t="s">
        <v>9</v>
      </c>
      <c r="B15" t="s">
        <v>32</v>
      </c>
    </row>
    <row r="16" spans="1:8" x14ac:dyDescent="0.25">
      <c r="A16" t="s">
        <v>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A3" sqref="A3:H14"/>
    </sheetView>
  </sheetViews>
  <sheetFormatPr baseColWidth="10" defaultRowHeight="15" x14ac:dyDescent="0.25"/>
  <cols>
    <col min="1" max="1" width="31.85546875" bestFit="1" customWidth="1"/>
    <col min="2" max="2" width="13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23</v>
      </c>
      <c r="B4" t="s">
        <v>33</v>
      </c>
      <c r="C4" s="6">
        <v>1672.98</v>
      </c>
      <c r="D4" s="7">
        <v>1706.44</v>
      </c>
      <c r="E4" s="7">
        <v>1740.57</v>
      </c>
      <c r="F4" s="7">
        <v>1775.38</v>
      </c>
      <c r="G4" s="7">
        <v>1810.89</v>
      </c>
      <c r="H4" s="7">
        <v>1847.11</v>
      </c>
    </row>
    <row r="5" spans="1:8" x14ac:dyDescent="0.25">
      <c r="A5" t="s">
        <v>24</v>
      </c>
      <c r="B5" t="str">
        <f>+$B$4</f>
        <v>LOTE 6</v>
      </c>
      <c r="C5" s="6">
        <v>345.875</v>
      </c>
      <c r="D5" s="7">
        <v>352.79</v>
      </c>
      <c r="E5" s="7">
        <v>359.85</v>
      </c>
      <c r="F5" s="7">
        <v>367.05</v>
      </c>
      <c r="G5" s="7">
        <v>374.39</v>
      </c>
      <c r="H5" s="7">
        <v>381.88</v>
      </c>
    </row>
    <row r="6" spans="1:8" x14ac:dyDescent="0.25">
      <c r="A6" t="s">
        <v>26</v>
      </c>
      <c r="B6" t="str">
        <f t="shared" ref="B6:B15" si="0">+$B$4</f>
        <v>LOTE 6</v>
      </c>
      <c r="C6" s="3"/>
      <c r="D6" s="1"/>
      <c r="E6" s="1"/>
      <c r="F6" s="1"/>
      <c r="G6" s="1"/>
      <c r="H6" s="1"/>
    </row>
    <row r="7" spans="1:8" x14ac:dyDescent="0.25">
      <c r="A7" t="s">
        <v>25</v>
      </c>
      <c r="B7" t="str">
        <f t="shared" si="0"/>
        <v>LOTE 6</v>
      </c>
      <c r="C7" s="3"/>
      <c r="D7" s="1"/>
      <c r="E7" s="1"/>
      <c r="F7" s="1"/>
      <c r="G7" s="1"/>
      <c r="H7" s="1"/>
    </row>
    <row r="8" spans="1:8" x14ac:dyDescent="0.25">
      <c r="A8" t="s">
        <v>4</v>
      </c>
      <c r="B8" t="str">
        <f t="shared" si="0"/>
        <v>LOTE 6</v>
      </c>
      <c r="C8">
        <v>2</v>
      </c>
    </row>
    <row r="9" spans="1:8" x14ac:dyDescent="0.25">
      <c r="A9" t="s">
        <v>5</v>
      </c>
      <c r="B9" t="str">
        <f t="shared" si="0"/>
        <v>LOTE 6</v>
      </c>
      <c r="C9">
        <v>12</v>
      </c>
    </row>
    <row r="10" spans="1:8" x14ac:dyDescent="0.25">
      <c r="A10" t="s">
        <v>7</v>
      </c>
      <c r="B10" t="str">
        <f t="shared" si="0"/>
        <v>LOTE 6</v>
      </c>
      <c r="C10" s="2">
        <f>+(C4+C5)*$C$8*$C$9</f>
        <v>48452.520000000004</v>
      </c>
      <c r="D10" s="2">
        <f t="shared" ref="D10:H10" si="1">+(D4+D5)*$C$8*$C$9</f>
        <v>49421.520000000004</v>
      </c>
      <c r="E10" s="2">
        <f t="shared" si="1"/>
        <v>50410.080000000002</v>
      </c>
      <c r="F10" s="2">
        <f t="shared" si="1"/>
        <v>51418.320000000007</v>
      </c>
      <c r="G10" s="2">
        <f t="shared" si="1"/>
        <v>52446.720000000001</v>
      </c>
      <c r="H10" s="2">
        <f t="shared" si="1"/>
        <v>53495.759999999995</v>
      </c>
    </row>
    <row r="11" spans="1:8" x14ac:dyDescent="0.25">
      <c r="A11" t="s">
        <v>6</v>
      </c>
      <c r="B11" t="str">
        <f t="shared" si="0"/>
        <v>LOTE 6</v>
      </c>
      <c r="C11" s="3">
        <f>+(C6+C7)*$C$8*$C$9</f>
        <v>0</v>
      </c>
      <c r="D11" s="3">
        <f t="shared" ref="D11:H11" si="2">+(D6+D7)*$C$8*$C$9</f>
        <v>0</v>
      </c>
      <c r="E11" s="3">
        <f t="shared" si="2"/>
        <v>0</v>
      </c>
      <c r="F11" s="3">
        <f t="shared" si="2"/>
        <v>0</v>
      </c>
      <c r="G11" s="3">
        <f t="shared" si="2"/>
        <v>0</v>
      </c>
      <c r="H11" s="3">
        <f t="shared" si="2"/>
        <v>0</v>
      </c>
    </row>
    <row r="12" spans="1:8" x14ac:dyDescent="0.25">
      <c r="A12" t="s">
        <v>8</v>
      </c>
      <c r="B12" t="str">
        <f t="shared" si="0"/>
        <v>LOTE 6</v>
      </c>
      <c r="C12" s="2">
        <f>0.8*C10</f>
        <v>38762.016000000003</v>
      </c>
      <c r="D12" s="2">
        <f t="shared" ref="D12:H12" si="3">0.8*D10</f>
        <v>39537.216000000008</v>
      </c>
      <c r="E12" s="2">
        <f t="shared" si="3"/>
        <v>40328.064000000006</v>
      </c>
      <c r="F12" s="2">
        <f t="shared" si="3"/>
        <v>41134.65600000001</v>
      </c>
      <c r="G12" s="2">
        <f t="shared" si="3"/>
        <v>41957.376000000004</v>
      </c>
      <c r="H12" s="2">
        <f t="shared" si="3"/>
        <v>42796.608</v>
      </c>
    </row>
    <row r="13" spans="1:8" x14ac:dyDescent="0.25">
      <c r="A13" t="s">
        <v>31</v>
      </c>
      <c r="B13" t="str">
        <f t="shared" si="0"/>
        <v>LOTE 6</v>
      </c>
      <c r="C13" s="2">
        <f>+C10-C12</f>
        <v>9690.5040000000008</v>
      </c>
      <c r="D13" s="2">
        <f t="shared" ref="D13:H13" si="4">+D10-D12</f>
        <v>9884.3039999999964</v>
      </c>
      <c r="E13" s="2">
        <f t="shared" si="4"/>
        <v>10082.015999999996</v>
      </c>
      <c r="F13" s="2">
        <f t="shared" si="4"/>
        <v>10283.663999999997</v>
      </c>
      <c r="G13" s="2">
        <f t="shared" si="4"/>
        <v>10489.343999999997</v>
      </c>
      <c r="H13" s="2">
        <f t="shared" si="4"/>
        <v>10699.151999999995</v>
      </c>
    </row>
    <row r="14" spans="1:8" x14ac:dyDescent="0.25">
      <c r="A14" t="s">
        <v>22</v>
      </c>
      <c r="B14" t="str">
        <f t="shared" si="0"/>
        <v>LOTE 6</v>
      </c>
      <c r="C14" s="2" t="str">
        <f>+IF(C11=0,"",C10-C11)</f>
        <v/>
      </c>
      <c r="D14" s="2" t="str">
        <f t="shared" ref="D14:H14" si="5">+IF(D11=0,"",D10-D11)</f>
        <v/>
      </c>
      <c r="E14" s="2" t="str">
        <f t="shared" si="5"/>
        <v/>
      </c>
      <c r="F14" s="2" t="str">
        <f t="shared" si="5"/>
        <v/>
      </c>
      <c r="G14" s="2" t="str">
        <f t="shared" si="5"/>
        <v/>
      </c>
      <c r="H14" s="2" t="str">
        <f t="shared" si="5"/>
        <v/>
      </c>
    </row>
    <row r="15" spans="1:8" x14ac:dyDescent="0.25">
      <c r="A15" t="s">
        <v>9</v>
      </c>
      <c r="B15" t="str">
        <f t="shared" si="0"/>
        <v>LOTE 6</v>
      </c>
    </row>
    <row r="16" spans="1:8" x14ac:dyDescent="0.25">
      <c r="A16" t="s">
        <v>10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A3" sqref="A3:H14"/>
    </sheetView>
  </sheetViews>
  <sheetFormatPr baseColWidth="10" defaultRowHeight="15" x14ac:dyDescent="0.25"/>
  <cols>
    <col min="1" max="1" width="42" bestFit="1" customWidth="1"/>
    <col min="2" max="2" width="13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27</v>
      </c>
      <c r="B4" t="s">
        <v>34</v>
      </c>
      <c r="C4" s="6">
        <v>30.24</v>
      </c>
      <c r="D4" s="7">
        <v>30.84</v>
      </c>
      <c r="E4" s="7">
        <v>31.46</v>
      </c>
      <c r="F4" s="7">
        <v>32.090000000000003</v>
      </c>
      <c r="G4" s="7">
        <v>32.729999999999997</v>
      </c>
      <c r="H4" s="7">
        <v>33.380000000000003</v>
      </c>
    </row>
    <row r="5" spans="1:8" x14ac:dyDescent="0.25">
      <c r="A5" t="s">
        <v>28</v>
      </c>
      <c r="B5" t="str">
        <f>+$B$4</f>
        <v>LOTE 7</v>
      </c>
      <c r="C5" s="6">
        <v>21.88</v>
      </c>
      <c r="D5" s="7">
        <v>22.32</v>
      </c>
      <c r="E5" s="7">
        <v>22.77</v>
      </c>
      <c r="F5" s="7">
        <v>23.23</v>
      </c>
      <c r="G5" s="7">
        <v>23.69</v>
      </c>
      <c r="H5" s="7">
        <v>24.16</v>
      </c>
    </row>
    <row r="6" spans="1:8" x14ac:dyDescent="0.25">
      <c r="A6" t="s">
        <v>26</v>
      </c>
      <c r="B6" t="str">
        <f t="shared" ref="B6:B15" si="0">+$B$4</f>
        <v>LOTE 7</v>
      </c>
      <c r="C6" s="3"/>
      <c r="D6" s="1"/>
      <c r="E6" s="1"/>
      <c r="F6" s="1"/>
      <c r="G6" s="1"/>
      <c r="H6" s="1"/>
    </row>
    <row r="7" spans="1:8" x14ac:dyDescent="0.25">
      <c r="A7" t="s">
        <v>25</v>
      </c>
      <c r="B7" t="str">
        <f t="shared" si="0"/>
        <v>LOTE 7</v>
      </c>
      <c r="C7" s="3"/>
      <c r="D7" s="1"/>
      <c r="E7" s="1"/>
      <c r="F7" s="1"/>
      <c r="G7" s="1"/>
      <c r="H7" s="1"/>
    </row>
    <row r="8" spans="1:8" x14ac:dyDescent="0.25">
      <c r="A8" t="s">
        <v>29</v>
      </c>
      <c r="B8" t="str">
        <f t="shared" si="0"/>
        <v>LOTE 7</v>
      </c>
      <c r="C8">
        <v>3000</v>
      </c>
    </row>
    <row r="9" spans="1:8" x14ac:dyDescent="0.25">
      <c r="A9" t="s">
        <v>30</v>
      </c>
      <c r="B9" t="str">
        <f t="shared" si="0"/>
        <v>LOTE 7</v>
      </c>
      <c r="C9">
        <v>1140</v>
      </c>
    </row>
    <row r="10" spans="1:8" x14ac:dyDescent="0.25">
      <c r="A10" t="s">
        <v>7</v>
      </c>
      <c r="B10" t="str">
        <f t="shared" si="0"/>
        <v>LOTE 7</v>
      </c>
      <c r="C10" s="2">
        <f>+C$4*$C$8+C$5*$C$9</f>
        <v>115663.2</v>
      </c>
      <c r="D10" s="2">
        <f t="shared" ref="D10:H10" si="1">+D$4*$C$8+D$5*$C$9</f>
        <v>117964.8</v>
      </c>
      <c r="E10" s="2">
        <f t="shared" si="1"/>
        <v>120337.8</v>
      </c>
      <c r="F10" s="2">
        <f t="shared" si="1"/>
        <v>122752.20000000001</v>
      </c>
      <c r="G10" s="2">
        <f t="shared" si="1"/>
        <v>125196.59999999999</v>
      </c>
      <c r="H10" s="2">
        <f t="shared" si="1"/>
        <v>127682.40000000002</v>
      </c>
    </row>
    <row r="11" spans="1:8" x14ac:dyDescent="0.25">
      <c r="A11" t="s">
        <v>6</v>
      </c>
      <c r="B11" t="str">
        <f t="shared" si="0"/>
        <v>LOTE 7</v>
      </c>
      <c r="C11" s="3">
        <f>+C6*$C$8+C7*$C$9</f>
        <v>0</v>
      </c>
      <c r="D11" s="3">
        <f t="shared" ref="D11:H11" si="2">+D6*$C$8+D7*$C$9</f>
        <v>0</v>
      </c>
      <c r="E11" s="3">
        <f t="shared" si="2"/>
        <v>0</v>
      </c>
      <c r="F11" s="3">
        <f t="shared" si="2"/>
        <v>0</v>
      </c>
      <c r="G11" s="3">
        <f t="shared" si="2"/>
        <v>0</v>
      </c>
      <c r="H11" s="3">
        <f t="shared" si="2"/>
        <v>0</v>
      </c>
    </row>
    <row r="12" spans="1:8" x14ac:dyDescent="0.25">
      <c r="A12" t="s">
        <v>8</v>
      </c>
      <c r="B12" t="str">
        <f t="shared" si="0"/>
        <v>LOTE 7</v>
      </c>
      <c r="C12" s="2">
        <f>0.8*C10</f>
        <v>92530.559999999998</v>
      </c>
      <c r="D12" s="2">
        <f t="shared" ref="D12:H12" si="3">0.8*D10</f>
        <v>94371.840000000011</v>
      </c>
      <c r="E12" s="2">
        <f t="shared" si="3"/>
        <v>96270.24</v>
      </c>
      <c r="F12" s="2">
        <f t="shared" si="3"/>
        <v>98201.760000000009</v>
      </c>
      <c r="G12" s="2">
        <f t="shared" si="3"/>
        <v>100157.28</v>
      </c>
      <c r="H12" s="2">
        <f t="shared" si="3"/>
        <v>102145.92000000003</v>
      </c>
    </row>
    <row r="13" spans="1:8" x14ac:dyDescent="0.25">
      <c r="A13" t="s">
        <v>31</v>
      </c>
      <c r="B13" t="str">
        <f t="shared" si="0"/>
        <v>LOTE 7</v>
      </c>
      <c r="C13" s="2">
        <f>+C10-C12</f>
        <v>23132.639999999999</v>
      </c>
      <c r="D13" s="2">
        <f t="shared" ref="D13:H13" si="4">+D10-D12</f>
        <v>23592.959999999992</v>
      </c>
      <c r="E13" s="2">
        <f t="shared" si="4"/>
        <v>24067.559999999998</v>
      </c>
      <c r="F13" s="2">
        <f t="shared" si="4"/>
        <v>24550.440000000002</v>
      </c>
      <c r="G13" s="2">
        <f t="shared" si="4"/>
        <v>25039.319999999992</v>
      </c>
      <c r="H13" s="2">
        <f t="shared" si="4"/>
        <v>25536.479999999996</v>
      </c>
    </row>
    <row r="14" spans="1:8" x14ac:dyDescent="0.25">
      <c r="A14" t="s">
        <v>22</v>
      </c>
      <c r="B14" t="str">
        <f t="shared" si="0"/>
        <v>LOTE 7</v>
      </c>
      <c r="C14" s="2" t="str">
        <f>+IF(C11=0,"",C10-C11)</f>
        <v/>
      </c>
      <c r="D14" s="2" t="str">
        <f t="shared" ref="D14:H14" si="5">+IF(D11=0,"",D10-D11)</f>
        <v/>
      </c>
      <c r="E14" s="2" t="str">
        <f t="shared" si="5"/>
        <v/>
      </c>
      <c r="F14" s="2" t="str">
        <f t="shared" si="5"/>
        <v/>
      </c>
      <c r="G14" s="2" t="str">
        <f t="shared" si="5"/>
        <v/>
      </c>
      <c r="H14" s="2" t="str">
        <f t="shared" si="5"/>
        <v/>
      </c>
    </row>
    <row r="15" spans="1:8" x14ac:dyDescent="0.25">
      <c r="A15" t="s">
        <v>9</v>
      </c>
      <c r="B15" t="str">
        <f t="shared" si="0"/>
        <v>LOTE 7</v>
      </c>
    </row>
    <row r="16" spans="1:8" x14ac:dyDescent="0.25">
      <c r="A16" t="s">
        <v>10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A3" sqref="A3:H14"/>
    </sheetView>
  </sheetViews>
  <sheetFormatPr baseColWidth="10" defaultRowHeight="15" x14ac:dyDescent="0.25"/>
  <cols>
    <col min="1" max="1" width="42" bestFit="1" customWidth="1"/>
    <col min="2" max="2" width="13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27</v>
      </c>
      <c r="B4" t="s">
        <v>35</v>
      </c>
      <c r="C4" s="6">
        <v>31.37</v>
      </c>
      <c r="D4" s="7">
        <v>32</v>
      </c>
      <c r="E4" s="7">
        <v>32.64</v>
      </c>
      <c r="F4" s="7">
        <v>33.29</v>
      </c>
      <c r="G4" s="7">
        <v>33.96</v>
      </c>
      <c r="H4" s="7">
        <v>34.64</v>
      </c>
    </row>
    <row r="5" spans="1:8" x14ac:dyDescent="0.25">
      <c r="A5" t="s">
        <v>28</v>
      </c>
      <c r="B5" t="str">
        <f>+$B$4</f>
        <v>LOTE 8</v>
      </c>
      <c r="C5" s="6">
        <v>23.05</v>
      </c>
      <c r="D5" s="7">
        <v>23.51</v>
      </c>
      <c r="E5" s="7">
        <v>23.98</v>
      </c>
      <c r="F5" s="7">
        <v>24.46</v>
      </c>
      <c r="G5" s="7">
        <v>24.95</v>
      </c>
      <c r="H5" s="7">
        <v>25.45</v>
      </c>
    </row>
    <row r="6" spans="1:8" x14ac:dyDescent="0.25">
      <c r="A6" t="s">
        <v>26</v>
      </c>
      <c r="B6" t="str">
        <f t="shared" ref="B6:B15" si="0">+$B$4</f>
        <v>LOTE 8</v>
      </c>
      <c r="C6" s="3"/>
      <c r="D6" s="1"/>
      <c r="E6" s="1"/>
      <c r="F6" s="1"/>
      <c r="G6" s="1"/>
      <c r="H6" s="1"/>
    </row>
    <row r="7" spans="1:8" x14ac:dyDescent="0.25">
      <c r="A7" t="s">
        <v>25</v>
      </c>
      <c r="B7" t="str">
        <f t="shared" si="0"/>
        <v>LOTE 8</v>
      </c>
      <c r="C7" s="3"/>
      <c r="D7" s="1"/>
      <c r="E7" s="1"/>
      <c r="F7" s="1"/>
      <c r="G7" s="1"/>
      <c r="H7" s="1"/>
    </row>
    <row r="8" spans="1:8" x14ac:dyDescent="0.25">
      <c r="A8" t="s">
        <v>29</v>
      </c>
      <c r="B8" t="str">
        <f t="shared" si="0"/>
        <v>LOTE 8</v>
      </c>
      <c r="C8">
        <v>3000</v>
      </c>
    </row>
    <row r="9" spans="1:8" x14ac:dyDescent="0.25">
      <c r="A9" t="s">
        <v>30</v>
      </c>
      <c r="B9" t="str">
        <f t="shared" si="0"/>
        <v>LOTE 8</v>
      </c>
      <c r="C9">
        <v>1140</v>
      </c>
    </row>
    <row r="10" spans="1:8" x14ac:dyDescent="0.25">
      <c r="A10" t="s">
        <v>7</v>
      </c>
      <c r="B10" t="str">
        <f t="shared" si="0"/>
        <v>LOTE 8</v>
      </c>
      <c r="C10" s="2">
        <f>+C$4*$C$8+C$5*$C$9</f>
        <v>120387</v>
      </c>
      <c r="D10" s="2">
        <f t="shared" ref="D10:H10" si="1">+D$4*$C$8+D$5*$C$9</f>
        <v>122801.4</v>
      </c>
      <c r="E10" s="2">
        <f t="shared" si="1"/>
        <v>125257.2</v>
      </c>
      <c r="F10" s="2">
        <f t="shared" si="1"/>
        <v>127754.4</v>
      </c>
      <c r="G10" s="2">
        <f t="shared" si="1"/>
        <v>130323</v>
      </c>
      <c r="H10" s="2">
        <f t="shared" si="1"/>
        <v>132933</v>
      </c>
    </row>
    <row r="11" spans="1:8" x14ac:dyDescent="0.25">
      <c r="A11" t="s">
        <v>6</v>
      </c>
      <c r="B11" t="str">
        <f t="shared" si="0"/>
        <v>LOTE 8</v>
      </c>
      <c r="C11" s="3">
        <f>+C6*$C$8+C7*$C$9</f>
        <v>0</v>
      </c>
      <c r="D11" s="3">
        <f t="shared" ref="D11:H11" si="2">+D6*$C$8+D7*$C$9</f>
        <v>0</v>
      </c>
      <c r="E11" s="3">
        <f t="shared" si="2"/>
        <v>0</v>
      </c>
      <c r="F11" s="3">
        <f t="shared" si="2"/>
        <v>0</v>
      </c>
      <c r="G11" s="3">
        <f t="shared" si="2"/>
        <v>0</v>
      </c>
      <c r="H11" s="3">
        <f t="shared" si="2"/>
        <v>0</v>
      </c>
    </row>
    <row r="12" spans="1:8" x14ac:dyDescent="0.25">
      <c r="A12" t="s">
        <v>8</v>
      </c>
      <c r="B12" t="str">
        <f t="shared" si="0"/>
        <v>LOTE 8</v>
      </c>
      <c r="C12" s="2">
        <f>0.8*C10</f>
        <v>96309.6</v>
      </c>
      <c r="D12" s="2">
        <f t="shared" ref="D12:H12" si="3">0.8*D10</f>
        <v>98241.12</v>
      </c>
      <c r="E12" s="2">
        <f t="shared" si="3"/>
        <v>100205.76000000001</v>
      </c>
      <c r="F12" s="2">
        <f t="shared" si="3"/>
        <v>102203.52</v>
      </c>
      <c r="G12" s="2">
        <f t="shared" si="3"/>
        <v>104258.40000000001</v>
      </c>
      <c r="H12" s="2">
        <f t="shared" si="3"/>
        <v>106346.40000000001</v>
      </c>
    </row>
    <row r="13" spans="1:8" x14ac:dyDescent="0.25">
      <c r="A13" t="s">
        <v>31</v>
      </c>
      <c r="B13" t="str">
        <f t="shared" si="0"/>
        <v>LOTE 8</v>
      </c>
      <c r="C13" s="2">
        <f t="shared" ref="C13:H13" si="4">+C10-C12</f>
        <v>24077.399999999994</v>
      </c>
      <c r="D13" s="2">
        <f t="shared" si="4"/>
        <v>24560.28</v>
      </c>
      <c r="E13" s="2">
        <f t="shared" si="4"/>
        <v>25051.439999999988</v>
      </c>
      <c r="F13" s="2">
        <f t="shared" si="4"/>
        <v>25550.87999999999</v>
      </c>
      <c r="G13" s="2">
        <f t="shared" si="4"/>
        <v>26064.599999999991</v>
      </c>
      <c r="H13" s="2">
        <f t="shared" si="4"/>
        <v>26586.599999999991</v>
      </c>
    </row>
    <row r="14" spans="1:8" x14ac:dyDescent="0.25">
      <c r="A14" t="s">
        <v>22</v>
      </c>
      <c r="B14" t="str">
        <f t="shared" si="0"/>
        <v>LOTE 8</v>
      </c>
      <c r="C14" s="2" t="str">
        <f>+IF(C11=0,"",C10-C11)</f>
        <v/>
      </c>
      <c r="D14" s="2" t="str">
        <f t="shared" ref="D14:H14" si="5">+IF(D11=0,"",D10-D11)</f>
        <v/>
      </c>
      <c r="E14" s="2" t="str">
        <f t="shared" si="5"/>
        <v/>
      </c>
      <c r="F14" s="2" t="str">
        <f t="shared" si="5"/>
        <v/>
      </c>
      <c r="G14" s="2" t="str">
        <f t="shared" si="5"/>
        <v/>
      </c>
      <c r="H14" s="2" t="str">
        <f t="shared" si="5"/>
        <v/>
      </c>
    </row>
    <row r="15" spans="1:8" x14ac:dyDescent="0.25">
      <c r="A15" t="s">
        <v>9</v>
      </c>
      <c r="B15" t="str">
        <f t="shared" si="0"/>
        <v>LOTE 8</v>
      </c>
    </row>
    <row r="16" spans="1:8" x14ac:dyDescent="0.25">
      <c r="A16" t="s">
        <v>10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I10" sqref="I10"/>
    </sheetView>
  </sheetViews>
  <sheetFormatPr baseColWidth="10" defaultRowHeight="15" x14ac:dyDescent="0.25"/>
  <cols>
    <col min="1" max="1" width="42" bestFit="1" customWidth="1"/>
    <col min="2" max="2" width="13" customWidth="1"/>
    <col min="3" max="3" width="15.285156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 t="s">
        <v>27</v>
      </c>
      <c r="B4" t="s">
        <v>36</v>
      </c>
      <c r="C4" s="6">
        <v>28.04</v>
      </c>
      <c r="D4" s="7">
        <v>28.6</v>
      </c>
      <c r="E4" s="7">
        <v>29.17</v>
      </c>
      <c r="F4" s="7">
        <v>29.75</v>
      </c>
      <c r="G4" s="7">
        <v>30.35</v>
      </c>
      <c r="H4" s="7">
        <v>30.96</v>
      </c>
    </row>
    <row r="5" spans="1:8" x14ac:dyDescent="0.25">
      <c r="A5" t="s">
        <v>28</v>
      </c>
      <c r="B5" t="str">
        <f>+$B$4</f>
        <v>LOTE 9</v>
      </c>
      <c r="C5" s="6">
        <v>22.52</v>
      </c>
      <c r="D5" s="7">
        <v>22.97</v>
      </c>
      <c r="E5" s="7">
        <v>23.43</v>
      </c>
      <c r="F5" s="7">
        <v>23.9</v>
      </c>
      <c r="G5" s="7">
        <v>24.38</v>
      </c>
      <c r="H5" s="7">
        <v>24.87</v>
      </c>
    </row>
    <row r="6" spans="1:8" x14ac:dyDescent="0.25">
      <c r="A6" t="s">
        <v>26</v>
      </c>
      <c r="B6" t="str">
        <f t="shared" ref="B6:B15" si="0">+$B$4</f>
        <v>LOTE 9</v>
      </c>
      <c r="C6" s="3"/>
      <c r="D6" s="1"/>
      <c r="E6" s="1"/>
      <c r="F6" s="1"/>
      <c r="G6" s="1"/>
      <c r="H6" s="1"/>
    </row>
    <row r="7" spans="1:8" x14ac:dyDescent="0.25">
      <c r="A7" t="s">
        <v>25</v>
      </c>
      <c r="B7" t="str">
        <f t="shared" si="0"/>
        <v>LOTE 9</v>
      </c>
      <c r="C7" s="3"/>
      <c r="D7" s="1"/>
      <c r="E7" s="1"/>
      <c r="F7" s="1"/>
      <c r="G7" s="1"/>
      <c r="H7" s="1"/>
    </row>
    <row r="8" spans="1:8" x14ac:dyDescent="0.25">
      <c r="A8" t="s">
        <v>29</v>
      </c>
      <c r="B8" t="str">
        <f t="shared" si="0"/>
        <v>LOTE 9</v>
      </c>
      <c r="C8">
        <v>2000</v>
      </c>
    </row>
    <row r="9" spans="1:8" x14ac:dyDescent="0.25">
      <c r="A9" t="s">
        <v>30</v>
      </c>
      <c r="B9" t="str">
        <f t="shared" si="0"/>
        <v>LOTE 9</v>
      </c>
      <c r="C9">
        <v>1140</v>
      </c>
    </row>
    <row r="10" spans="1:8" x14ac:dyDescent="0.25">
      <c r="A10" t="s">
        <v>7</v>
      </c>
      <c r="B10" t="str">
        <f t="shared" si="0"/>
        <v>LOTE 9</v>
      </c>
      <c r="C10" s="2">
        <f>+C$4*$C$8+C$5*$C$9</f>
        <v>81752.800000000003</v>
      </c>
      <c r="D10" s="2">
        <f t="shared" ref="D10:H10" si="1">+D$4*$C$8+D$5*$C$9</f>
        <v>83385.8</v>
      </c>
      <c r="E10" s="2">
        <f t="shared" si="1"/>
        <v>85050.2</v>
      </c>
      <c r="F10" s="2">
        <f t="shared" si="1"/>
        <v>86746</v>
      </c>
      <c r="G10" s="2">
        <f t="shared" si="1"/>
        <v>88493.2</v>
      </c>
      <c r="H10" s="2">
        <f t="shared" si="1"/>
        <v>90271.8</v>
      </c>
    </row>
    <row r="11" spans="1:8" x14ac:dyDescent="0.25">
      <c r="A11" t="s">
        <v>6</v>
      </c>
      <c r="B11" t="str">
        <f t="shared" si="0"/>
        <v>LOTE 9</v>
      </c>
      <c r="C11" s="3">
        <f>+C6*$C$8+C7*$C$9</f>
        <v>0</v>
      </c>
      <c r="D11" s="3">
        <f t="shared" ref="D11:H11" si="2">+D6*$C$8+D7*$C$9</f>
        <v>0</v>
      </c>
      <c r="E11" s="3">
        <f t="shared" si="2"/>
        <v>0</v>
      </c>
      <c r="F11" s="3">
        <f t="shared" si="2"/>
        <v>0</v>
      </c>
      <c r="G11" s="3">
        <f t="shared" si="2"/>
        <v>0</v>
      </c>
      <c r="H11" s="3">
        <f t="shared" si="2"/>
        <v>0</v>
      </c>
    </row>
    <row r="12" spans="1:8" x14ac:dyDescent="0.25">
      <c r="A12" t="s">
        <v>8</v>
      </c>
      <c r="B12" t="str">
        <f t="shared" si="0"/>
        <v>LOTE 9</v>
      </c>
      <c r="C12" s="2">
        <f>0.8*C10</f>
        <v>65402.240000000005</v>
      </c>
      <c r="D12" s="2">
        <f t="shared" ref="D12:H12" si="3">0.8*D10</f>
        <v>66708.639999999999</v>
      </c>
      <c r="E12" s="2">
        <f t="shared" si="3"/>
        <v>68040.160000000003</v>
      </c>
      <c r="F12" s="2">
        <f t="shared" si="3"/>
        <v>69396.800000000003</v>
      </c>
      <c r="G12" s="2">
        <f t="shared" si="3"/>
        <v>70794.559999999998</v>
      </c>
      <c r="H12" s="2">
        <f t="shared" si="3"/>
        <v>72217.440000000002</v>
      </c>
    </row>
    <row r="13" spans="1:8" x14ac:dyDescent="0.25">
      <c r="A13" t="s">
        <v>31</v>
      </c>
      <c r="B13" t="str">
        <f t="shared" si="0"/>
        <v>LOTE 9</v>
      </c>
      <c r="C13" s="2">
        <f t="shared" ref="C13:H13" si="4">+C10-C12</f>
        <v>16350.559999999998</v>
      </c>
      <c r="D13" s="2">
        <f t="shared" si="4"/>
        <v>16677.160000000003</v>
      </c>
      <c r="E13" s="2">
        <f t="shared" si="4"/>
        <v>17010.039999999994</v>
      </c>
      <c r="F13" s="2">
        <f t="shared" si="4"/>
        <v>17349.199999999997</v>
      </c>
      <c r="G13" s="2">
        <f t="shared" si="4"/>
        <v>17698.64</v>
      </c>
      <c r="H13" s="2">
        <f t="shared" si="4"/>
        <v>18054.36</v>
      </c>
    </row>
    <row r="14" spans="1:8" x14ac:dyDescent="0.25">
      <c r="A14" t="s">
        <v>22</v>
      </c>
      <c r="B14" t="str">
        <f t="shared" si="0"/>
        <v>LOTE 9</v>
      </c>
      <c r="C14" s="2" t="str">
        <f>+IF(C11=0,"",C10-C11)</f>
        <v/>
      </c>
      <c r="D14" s="2" t="str">
        <f t="shared" ref="D14:H14" si="5">+IF(D11=0,"",D10-D11)</f>
        <v/>
      </c>
      <c r="E14" s="2" t="str">
        <f t="shared" si="5"/>
        <v/>
      </c>
      <c r="F14" s="2" t="str">
        <f t="shared" si="5"/>
        <v/>
      </c>
      <c r="G14" s="2" t="str">
        <f t="shared" si="5"/>
        <v/>
      </c>
      <c r="H14" s="2" t="str">
        <f t="shared" si="5"/>
        <v/>
      </c>
    </row>
    <row r="15" spans="1:8" x14ac:dyDescent="0.25">
      <c r="A15" t="s">
        <v>9</v>
      </c>
      <c r="B15" t="str">
        <f t="shared" si="0"/>
        <v>LOTE 9</v>
      </c>
    </row>
    <row r="16" spans="1:8" x14ac:dyDescent="0.25">
      <c r="A16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</vt:i4>
      </vt:variant>
    </vt:vector>
  </HeadingPairs>
  <TitlesOfParts>
    <vt:vector size="15" baseType="lpstr">
      <vt:lpstr>LOTE 1</vt:lpstr>
      <vt:lpstr>LOTE 2</vt:lpstr>
      <vt:lpstr>LOTE 3</vt:lpstr>
      <vt:lpstr>LOTE 4</vt:lpstr>
      <vt:lpstr>LOTE  5</vt:lpstr>
      <vt:lpstr>LOTE 6</vt:lpstr>
      <vt:lpstr>LOTE 7</vt:lpstr>
      <vt:lpstr>LOTE 8</vt:lpstr>
      <vt:lpstr>LOTE 9</vt:lpstr>
      <vt:lpstr>'LOTE  5'!ACTUALIZACION</vt:lpstr>
      <vt:lpstr>'LOTE 4'!ACTUALIZACION</vt:lpstr>
      <vt:lpstr>'LOTE 6'!ACTUALIZACION</vt:lpstr>
      <vt:lpstr>'LOTE 7'!ACTUALIZACION</vt:lpstr>
      <vt:lpstr>'LOTE 8'!ACTUALIZACION</vt:lpstr>
      <vt:lpstr>'LOTE 9'!ACTUALIZACION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X044072</cp:lastModifiedBy>
  <dcterms:created xsi:type="dcterms:W3CDTF">2024-11-12T18:53:57Z</dcterms:created>
  <dcterms:modified xsi:type="dcterms:W3CDTF">2025-01-21T09:31:41Z</dcterms:modified>
</cp:coreProperties>
</file>