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documentación de conciertos\TERCERAE\3.-OPEN HOUSE 2026\PLANTILLAS\"/>
    </mc:Choice>
  </mc:AlternateContent>
  <bookViews>
    <workbookView xWindow="0" yWindow="0" windowWidth="28800" windowHeight="10455"/>
  </bookViews>
  <sheets>
    <sheet name="NOVIEMBRE" sheetId="13" r:id="rId1"/>
    <sheet name="DICIEMBRE" sheetId="17" r:id="rId2"/>
    <sheet name="AÑO 2026" sheetId="16" r:id="rId3"/>
    <sheet name="DATOS" sheetId="4" state="hidden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6" l="1"/>
  <c r="I20" i="16" l="1"/>
  <c r="I19" i="16"/>
  <c r="C4" i="16"/>
  <c r="D4" i="16"/>
  <c r="E4" i="16"/>
  <c r="D9" i="17"/>
  <c r="D8" i="17"/>
  <c r="H3" i="17"/>
  <c r="B3" i="17"/>
  <c r="B4" i="16" s="1"/>
  <c r="A1" i="17"/>
  <c r="C3" i="16"/>
  <c r="D3" i="16"/>
  <c r="E3" i="16"/>
  <c r="B3" i="13"/>
  <c r="B3" i="16" s="1"/>
  <c r="E8" i="17" l="1"/>
  <c r="E9" i="17"/>
  <c r="F9" i="17" l="1"/>
  <c r="I12" i="16"/>
  <c r="G8" i="17"/>
  <c r="I3" i="16" s="1"/>
  <c r="I11" i="16"/>
  <c r="F8" i="17"/>
  <c r="G9" i="17"/>
  <c r="I4" i="16" s="1"/>
  <c r="H3" i="13" l="1"/>
  <c r="A1" i="16"/>
  <c r="A1" i="13"/>
  <c r="D8" i="13" l="1"/>
  <c r="E8" i="13" s="1"/>
  <c r="D9" i="13"/>
  <c r="E9" i="13" s="1"/>
  <c r="H20" i="16" l="1"/>
  <c r="H19" i="16"/>
  <c r="J20" i="16" l="1"/>
  <c r="J19" i="16"/>
  <c r="H12" i="16" l="1"/>
  <c r="F9" i="13"/>
  <c r="H11" i="16"/>
  <c r="J11" i="16" s="1"/>
  <c r="F8" i="13"/>
  <c r="G9" i="13"/>
  <c r="H4" i="16" s="1"/>
  <c r="G8" i="13"/>
  <c r="H3" i="16" s="1"/>
  <c r="J12" i="16" l="1"/>
  <c r="J4" i="16"/>
</calcChain>
</file>

<file path=xl/sharedStrings.xml><?xml version="1.0" encoding="utf-8"?>
<sst xmlns="http://schemas.openxmlformats.org/spreadsheetml/2006/main" count="80" uniqueCount="41">
  <si>
    <t>CATEGORIA PROFESIONAL</t>
  </si>
  <si>
    <t>DEP 26</t>
  </si>
  <si>
    <t>DEP 27</t>
  </si>
  <si>
    <t>DEP 28</t>
  </si>
  <si>
    <t>DEP 29</t>
  </si>
  <si>
    <t>DEP 30</t>
  </si>
  <si>
    <t>MES</t>
  </si>
  <si>
    <t>DIAS</t>
  </si>
  <si>
    <t>CUIDADOR</t>
  </si>
  <si>
    <t>TECNICOS</t>
  </si>
  <si>
    <t>ENFERMERIA RI</t>
  </si>
  <si>
    <t>ENFERMERIA RII</t>
  </si>
  <si>
    <t>ENFERMERIA RIII</t>
  </si>
  <si>
    <t>MEDICINA</t>
  </si>
  <si>
    <t>Total Plazas Ocupadas</t>
  </si>
  <si>
    <t>NOVIEMBRE</t>
  </si>
  <si>
    <t>DICIEMBRE</t>
  </si>
  <si>
    <t>DIF.</t>
  </si>
  <si>
    <t>SI/NO</t>
  </si>
  <si>
    <t>RATIOS</t>
  </si>
  <si>
    <t>ASISTENCIAL</t>
  </si>
  <si>
    <t>SIN RATIO (Disposición Transitoria Tercera DF 92/2020)</t>
  </si>
  <si>
    <t>SI</t>
  </si>
  <si>
    <t>NO</t>
  </si>
  <si>
    <t>RATIO</t>
  </si>
  <si>
    <t>Total Horas exigidas mes</t>
  </si>
  <si>
    <t>HORAS MES (FICHAJES)</t>
  </si>
  <si>
    <t>CUMPLIMIENTO</t>
  </si>
  <si>
    <t>TOTAL</t>
  </si>
  <si>
    <t>EXIGENCIAS MES</t>
  </si>
  <si>
    <t>HORAS FICHAJES</t>
  </si>
  <si>
    <t>Año</t>
  </si>
  <si>
    <t>TOTAL JORNADA COMPLETA</t>
  </si>
  <si>
    <t>TOTAL JORNADA TIPO A</t>
  </si>
  <si>
    <t>TOTAL JORNADA TIPO B</t>
  </si>
  <si>
    <t>horas exigidas Plaza CD</t>
  </si>
  <si>
    <t>OCUPACION EQUIVALENTE</t>
  </si>
  <si>
    <t>OCUPACION PLAZA TOTAL</t>
  </si>
  <si>
    <t>OCUPACION TIPO A</t>
  </si>
  <si>
    <t>OCUPACION TIPO B</t>
  </si>
  <si>
    <t>Total Plazas Ocupadas Equivalentes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</si>
</sst>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4" fontId="0" fillId="0" borderId="0" xfId="0" applyNumberFormat="1" applyFill="1"/>
    <xf numFmtId="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Protection="1">
      <protection locked="0"/>
    </xf>
    <xf numFmtId="0" fontId="0" fillId="0" borderId="0" xfId="0" applyFill="1" applyProtection="1"/>
    <xf numFmtId="0" fontId="0" fillId="0" borderId="0" xfId="0" applyFill="1" applyProtection="1">
      <protection locked="0"/>
    </xf>
  </cellXfs>
  <cellStyles count="1">
    <cellStyle name="Normal" xfId="0" builtinId="0"/>
  </cellStyles>
  <dxfs count="4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  <protection locked="1" hidden="0"/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  <protection locked="1" hidden="0"/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40" name="Tabla_Ocup_11" displayName="Tabla_Ocup_11" ref="B2:E3" totalsRowShown="0">
  <autoFilter ref="B2:E3"/>
  <tableColumns count="4">
    <tableColumn id="1" name="Total Plazas Ocupadas Equivalentes" dataDxfId="33">
      <calculatedColumnFormula>+Tabla_Ocup_11[TOTAL JORNADA COMPLETA]+Tabla_Ocup_11[TOTAL JORNADA TIPO A]*2/3+Tabla_Ocup_11[TOTAL JORNADA TIPO B]*1/3</calculatedColumnFormula>
    </tableColumn>
    <tableColumn id="2" name="TOTAL JORNADA COMPLETA" dataDxfId="32"/>
    <tableColumn id="4" name="TOTAL JORNADA TIPO A" dataDxfId="31"/>
    <tableColumn id="3" name="TOTAL JORNADA TIPO B" dataDxfId="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1" name="Tabla_Horas_11" displayName="Tabla_Horas_11" ref="B7:G9" totalsRowShown="0">
  <autoFilter ref="B7:G9"/>
  <tableColumns count="6">
    <tableColumn id="1" name="CATEGORIA PROFESIONAL"/>
    <tableColumn id="2" name="HORAS MES (FICHAJES)" dataDxfId="29"/>
    <tableColumn id="5" name="horas exigidas Plaza CD" dataDxfId="28">
      <calculatedColumnFormula>+IFERROR(INDEX(RATIO[DEP 26],MATCH(Tabla_Horas_11[[#This Row],[CATEGORIA PROFESIONAL]],RATIO[CATEGORIA PROFESIONAL],0)),0)</calculatedColumnFormula>
    </tableColumn>
    <tableColumn id="4" name="Total Horas exigidas mes" dataDxfId="27">
      <calculatedColumnFormula>+Tabla_Horas_11[[#This Row],[horas exigidas Plaza CD]]*Tabla_Ocup_11[Total Plazas Ocupadas Equivalentes]*Tabla_Mes_11[DIAS]</calculatedColumnFormula>
    </tableColumn>
    <tableColumn id="3" name="CUMPLIMIENTO" dataDxfId="26">
      <calculatedColumnFormula>IF(Tabla_Horas_11[[#This Row],[Total Horas exigidas mes]]=0,"",IF(Tabla_Horas_11[[#This Row],[HORAS MES (FICHAJES)]]&gt;=Tabla_Horas_11[[#This Row],[Total Horas exigidas mes]],"CUMPLE","INCUMPLIMIENTO"))</calculatedColumnFormula>
    </tableColumn>
    <tableColumn id="6" name="DIF." dataDxfId="25">
      <calculatedColumnFormula>+Tabla_Horas_11[[#This Row],[HORAS MES (FICHAJES)]]-Tabla_Horas_11[[#This Row],[Total Horas exigidas mes]]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2" name="Tabla_Mes_11" displayName="Tabla_Mes_11" ref="G2:H3" totalsRowShown="0">
  <autoFilter ref="G2:H3"/>
  <tableColumns count="2">
    <tableColumn id="1" name="MES" dataDxfId="24"/>
    <tableColumn id="2" name="DIAS">
      <calculatedColumnFormula>DAY(EOMONTH(1&amp;"/"&amp;Tabla_Mes_11[MES]&amp;"/"&amp;Tabla_Año[],0))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a_Ocup_12" displayName="Tabla_Ocup_12" ref="B2:E3" totalsRowShown="0">
  <autoFilter ref="B2:E3"/>
  <tableColumns count="4">
    <tableColumn id="1" name="Total Plazas Ocupadas" dataDxfId="44">
      <calculatedColumnFormula>+Tabla_Ocup_12[TOTAL JORNADA COMPLETA]+Tabla_Ocup_12[TOTAL JORNADA TIPO A]*2/3+Tabla_Ocup_12[TOTAL JORNADA TIPO B]*1/3</calculatedColumnFormula>
    </tableColumn>
    <tableColumn id="2" name="TOTAL JORNADA COMPLETA" dataDxfId="43"/>
    <tableColumn id="4" name="TOTAL JORNADA TIPO A" dataDxfId="42"/>
    <tableColumn id="3" name="TOTAL JORNADA TIPO B" dataDxfId="4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a_Horas_12" displayName="Tabla_Horas_12" ref="B7:G9" totalsRowShown="0">
  <autoFilter ref="B7:G9"/>
  <tableColumns count="6">
    <tableColumn id="1" name="CATEGORIA PROFESIONAL"/>
    <tableColumn id="2" name="HORAS MES (FICHAJES)" dataDxfId="40"/>
    <tableColumn id="5" name="horas exigidas Plaza CD" dataDxfId="39">
      <calculatedColumnFormula>+IFERROR(INDEX(RATIO[DEP 26],MATCH(Tabla_Horas_12[[#This Row],[CATEGORIA PROFESIONAL]],RATIO[CATEGORIA PROFESIONAL],0)),0)</calculatedColumnFormula>
    </tableColumn>
    <tableColumn id="4" name="Total Horas exigidas mes" dataDxfId="38">
      <calculatedColumnFormula>+Tabla_Horas_12[[#This Row],[horas exigidas Plaza CD]]*Tabla_Ocup_12[Total Plazas Ocupadas]*Tabla_Mes_12[DIAS]</calculatedColumnFormula>
    </tableColumn>
    <tableColumn id="3" name="CUMPLIMIENTO" dataDxfId="37">
      <calculatedColumnFormula>IF(Tabla_Horas_12[[#This Row],[Total Horas exigidas mes]]=0,"",IF(Tabla_Horas_12[[#This Row],[HORAS MES (FICHAJES)]]&gt;=Tabla_Horas_12[[#This Row],[Total Horas exigidas mes]],"CUMPLE","INCUMPLIMIENTO"))</calculatedColumnFormula>
    </tableColumn>
    <tableColumn id="6" name="DIF." dataDxfId="36">
      <calculatedColumnFormula>+Tabla_Horas_12[[#This Row],[HORAS MES (FICHAJES)]]-Tabla_Horas_12[[#This Row],[Total Horas exigidas mes]]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a_Mes_12" displayName="Tabla_Mes_12" ref="G2:H3" totalsRowShown="0">
  <autoFilter ref="G2:H3"/>
  <tableColumns count="2">
    <tableColumn id="1" name="MES" dataDxfId="35"/>
    <tableColumn id="2" name="DIAS">
      <calculatedColumnFormula>DAY(EOMONTH(1&amp;"/"&amp;Tabla_Mes_12[MES]&amp;"/"&amp;Tabla_Año[],0))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49" name="Tabla49" displayName="Tabla49" ref="A2:E4" totalsRowShown="0">
  <autoFilter ref="A2:E4"/>
  <tableColumns count="5">
    <tableColumn id="1" name="MES"/>
    <tableColumn id="2" name="OCUPACION EQUIVALENTE" dataDxfId="22"/>
    <tableColumn id="3" name="OCUPACION PLAZA TOTAL" dataDxfId="21"/>
    <tableColumn id="4" name="OCUPACION TIPO A" dataDxfId="20"/>
    <tableColumn id="5" name="OCUPACION TIPO B" dataDxfId="1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INCUMPLIMIENTOS" displayName="INCUMPLIMIENTOS" ref="G2:J4" totalsRowShown="0">
  <autoFilter ref="G2:J4"/>
  <tableColumns count="4">
    <tableColumn id="1" name="RATIO"/>
    <tableColumn id="12" name="NOVIEMBRE" dataDxfId="18"/>
    <tableColumn id="13" name="DICIEMBRE" dataDxfId="17">
      <calculatedColumnFormula>+DICIEMBRE!G8</calculatedColumnFormula>
    </tableColumn>
    <tableColumn id="14" name="TOTAL" dataDxfId="16">
      <calculatedColumnFormula>SUM(#REF!)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EXIGENCIAS" displayName="EXIGENCIAS" ref="G10:J12" totalsRowShown="0">
  <autoFilter ref="G10:J12"/>
  <tableColumns count="4">
    <tableColumn id="1" name="RATIO"/>
    <tableColumn id="12" name="NOVIEMBRE" dataDxfId="15"/>
    <tableColumn id="13" name="DICIEMBRE" dataDxfId="14">
      <calculatedColumnFormula>+DICIEMBRE!E8</calculatedColumnFormula>
    </tableColumn>
    <tableColumn id="14" name="TOTAL" dataDxfId="13">
      <calculatedColumnFormula>+SUM(EXIGENCIAS[[#This Row],[NOVIEMBRE]:[DICIEMBRE]])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EXIGENCIAS10" displayName="EXIGENCIAS10" ref="G18:J20" totalsRowShown="0">
  <autoFilter ref="G18:J20"/>
  <tableColumns count="4">
    <tableColumn id="1" name="RATIO"/>
    <tableColumn id="12" name="NOVIEMBRE" dataDxfId="12"/>
    <tableColumn id="13" name="DICIEMBRE" dataDxfId="11">
      <calculatedColumnFormula>+DICIEMBRE!C8</calculatedColumnFormula>
    </tableColumn>
    <tableColumn id="14" name="TOTAL" dataDxfId="10">
      <calculatedColumnFormula>+SUM(EXIGENCIAS10[[#This Row],[NOVIEMBRE]:[DICIEMBRE]])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3" name="RATIO" displayName="RATIO" ref="A1:F3" totalsRowShown="0" dataDxfId="9">
  <autoFilter ref="A1:F3"/>
  <tableColumns count="6">
    <tableColumn id="1" name="CATEGORIA PROFESIONAL" dataDxfId="8"/>
    <tableColumn id="2" name="DEP 26" dataDxfId="7"/>
    <tableColumn id="3" name="DEP 27" dataDxfId="6"/>
    <tableColumn id="4" name="DEP 28" dataDxfId="5"/>
    <tableColumn id="5" name="DEP 29" dataDxfId="4"/>
    <tableColumn id="6" name="DEP 30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50" name="VALORES" displayName="VALORES" ref="E6:H10" totalsRowShown="0">
  <autoFilter ref="E6:H10"/>
  <tableColumns count="4">
    <tableColumn id="1" name="SI/NO"/>
    <tableColumn id="2" name="RATIOS"/>
    <tableColumn id="3" name="ASISTENCIAL"/>
    <tableColumn id="4" name="MEDICINA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" name="Tabla_Año" displayName="Tabla_Año" ref="A6:A7" totalsRowShown="0" headerRowDxfId="2" dataDxfId="1">
  <autoFilter ref="A6:A7">
    <filterColumn colId="0" hiddenButton="1"/>
  </autoFilter>
  <tableColumns count="1">
    <tableColumn id="1" name="Añ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Relationship Id="rId4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table" Target="../tables/table12.xml"/><Relationship Id="rId1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"/>
  <sheetViews>
    <sheetView tabSelected="1" workbookViewId="0">
      <selection activeCell="C3" sqref="C3"/>
    </sheetView>
  </sheetViews>
  <sheetFormatPr baseColWidth="10" defaultRowHeight="15" x14ac:dyDescent="0.25"/>
  <cols>
    <col min="2" max="2" width="24.85546875" customWidth="1"/>
    <col min="3" max="3" width="33.140625" bestFit="1" customWidth="1"/>
    <col min="4" max="4" width="36" bestFit="1" customWidth="1"/>
    <col min="5" max="5" width="37.85546875" bestFit="1" customWidth="1"/>
    <col min="6" max="6" width="24.7109375" bestFit="1" customWidth="1"/>
    <col min="7" max="7" width="17.5703125" bestFit="1" customWidth="1"/>
    <col min="8" max="8" width="11.7109375" customWidth="1"/>
    <col min="10" max="10" width="11.7109375" customWidth="1"/>
    <col min="12" max="12" width="11.7109375" customWidth="1"/>
  </cols>
  <sheetData>
    <row r="1" spans="1:8" x14ac:dyDescent="0.25">
      <c r="A1" t="str">
        <f>"Año "&amp;Tabla_Año[]</f>
        <v>Año 2026</v>
      </c>
    </row>
    <row r="2" spans="1:8" x14ac:dyDescent="0.25">
      <c r="B2" t="s">
        <v>40</v>
      </c>
      <c r="C2" t="s">
        <v>32</v>
      </c>
      <c r="D2" t="s">
        <v>33</v>
      </c>
      <c r="E2" t="s">
        <v>34</v>
      </c>
      <c r="G2" t="s">
        <v>6</v>
      </c>
      <c r="H2" t="s">
        <v>7</v>
      </c>
    </row>
    <row r="3" spans="1:8" x14ac:dyDescent="0.25">
      <c r="B3" s="1">
        <f>+Tabla_Ocup_11[TOTAL JORNADA COMPLETA]+Tabla_Ocup_11[TOTAL JORNADA TIPO A]*2/3+Tabla_Ocup_11[TOTAL JORNADA TIPO B]*1/3</f>
        <v>0</v>
      </c>
      <c r="C3" s="5"/>
      <c r="D3" s="5"/>
      <c r="E3" s="5"/>
      <c r="G3" s="6" t="s">
        <v>15</v>
      </c>
      <c r="H3">
        <f>DAY(EOMONTH(1&amp;"/"&amp;Tabla_Mes_11[MES]&amp;"/"&amp;Tabla_Año[],0))</f>
        <v>30</v>
      </c>
    </row>
    <row r="4" spans="1:8" x14ac:dyDescent="0.25">
      <c r="B4" s="1"/>
      <c r="C4" s="7"/>
      <c r="D4" s="7"/>
      <c r="E4" s="7"/>
    </row>
    <row r="7" spans="1:8" x14ac:dyDescent="0.25">
      <c r="B7" t="s">
        <v>0</v>
      </c>
      <c r="C7" t="s">
        <v>26</v>
      </c>
      <c r="D7" t="s">
        <v>35</v>
      </c>
      <c r="E7" t="s">
        <v>25</v>
      </c>
      <c r="F7" t="s">
        <v>27</v>
      </c>
      <c r="G7" t="s">
        <v>17</v>
      </c>
    </row>
    <row r="8" spans="1:8" x14ac:dyDescent="0.25">
      <c r="B8" s="1" t="s">
        <v>8</v>
      </c>
      <c r="C8" s="5"/>
      <c r="D8" s="3">
        <f>+IFERROR(INDEX(RATIO[DEP 26],MATCH(Tabla_Horas_11[[#This Row],[CATEGORIA PROFESIONAL]],RATIO[CATEGORIA PROFESIONAL],0)),0)</f>
        <v>1.3815261044176708</v>
      </c>
      <c r="E8" s="3">
        <f>+Tabla_Horas_11[[#This Row],[horas exigidas Plaza CD]]*Tabla_Ocup_11[Total Plazas Ocupadas Equivalentes]*Tabla_Mes_11[DIAS]</f>
        <v>0</v>
      </c>
      <c r="F8" t="str">
        <f>IF(Tabla_Horas_11[[#This Row],[Total Horas exigidas mes]]=0,"",IF(Tabla_Horas_11[[#This Row],[HORAS MES (FICHAJES)]]&gt;=Tabla_Horas_11[[#This Row],[Total Horas exigidas mes]],"CUMPLE","INCUMPLIMIENTO"))</f>
        <v/>
      </c>
      <c r="G8" s="3">
        <f>+Tabla_Horas_11[[#This Row],[HORAS MES (FICHAJES)]]-Tabla_Horas_11[[#This Row],[Total Horas exigidas mes]]</f>
        <v>0</v>
      </c>
    </row>
    <row r="9" spans="1:8" x14ac:dyDescent="0.25">
      <c r="B9" s="1" t="s">
        <v>9</v>
      </c>
      <c r="C9" s="5"/>
      <c r="D9" s="3">
        <f>+IFERROR(INDEX(RATIO[DEP 26],MATCH(Tabla_Horas_11[[#This Row],[CATEGORIA PROFESIONAL]],RATIO[CATEGORIA PROFESIONAL],0)),0)</f>
        <v>0.41445783132530123</v>
      </c>
      <c r="E9" s="3">
        <f>+Tabla_Horas_11[[#This Row],[horas exigidas Plaza CD]]*Tabla_Ocup_11[Total Plazas Ocupadas Equivalentes]*Tabla_Mes_11[DIAS]</f>
        <v>0</v>
      </c>
      <c r="F9" t="str">
        <f>IF(Tabla_Horas_11[[#This Row],[Total Horas exigidas mes]]=0,"",IF(Tabla_Horas_11[[#This Row],[HORAS MES (FICHAJES)]]&gt;=Tabla_Horas_11[[#This Row],[Total Horas exigidas mes]],"CUMPLE","INCUMPLIMIENTO"))</f>
        <v/>
      </c>
      <c r="G9" s="3">
        <f>+Tabla_Horas_11[[#This Row],[HORAS MES (FICHAJES)]]-Tabla_Horas_11[[#This Row],[Total Horas exigidas mes]]</f>
        <v>0</v>
      </c>
    </row>
  </sheetData>
  <sheetProtection password="D7A0" sheet="1" objects="1" scenarios="1"/>
  <conditionalFormatting sqref="G8:G9">
    <cfRule type="cellIs" dxfId="34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"/>
  <sheetViews>
    <sheetView workbookViewId="0">
      <selection activeCell="G3" sqref="G3"/>
    </sheetView>
  </sheetViews>
  <sheetFormatPr baseColWidth="10" defaultRowHeight="15" x14ac:dyDescent="0.25"/>
  <cols>
    <col min="2" max="2" width="24.85546875" customWidth="1"/>
    <col min="3" max="3" width="33.140625" bestFit="1" customWidth="1"/>
    <col min="4" max="4" width="36" bestFit="1" customWidth="1"/>
    <col min="5" max="5" width="37.85546875" bestFit="1" customWidth="1"/>
    <col min="6" max="6" width="24.7109375" bestFit="1" customWidth="1"/>
    <col min="7" max="7" width="17.5703125" bestFit="1" customWidth="1"/>
    <col min="8" max="8" width="11.7109375" customWidth="1"/>
    <col min="10" max="10" width="11.7109375" customWidth="1"/>
    <col min="12" max="12" width="11.7109375" customWidth="1"/>
  </cols>
  <sheetData>
    <row r="1" spans="1:8" x14ac:dyDescent="0.25">
      <c r="A1" t="str">
        <f>"Año "&amp;Tabla_Año[]</f>
        <v>Año 2026</v>
      </c>
    </row>
    <row r="2" spans="1:8" x14ac:dyDescent="0.25">
      <c r="B2" t="s">
        <v>14</v>
      </c>
      <c r="C2" t="s">
        <v>32</v>
      </c>
      <c r="D2" t="s">
        <v>33</v>
      </c>
      <c r="E2" t="s">
        <v>34</v>
      </c>
      <c r="G2" t="s">
        <v>6</v>
      </c>
      <c r="H2" t="s">
        <v>7</v>
      </c>
    </row>
    <row r="3" spans="1:8" x14ac:dyDescent="0.25">
      <c r="B3" s="1">
        <f>+Tabla_Ocup_12[TOTAL JORNADA COMPLETA]+Tabla_Ocup_12[TOTAL JORNADA TIPO A]*2/3+Tabla_Ocup_12[TOTAL JORNADA TIPO B]*1/3</f>
        <v>0</v>
      </c>
      <c r="C3" s="5"/>
      <c r="D3" s="5"/>
      <c r="E3" s="5"/>
      <c r="G3" s="6" t="s">
        <v>16</v>
      </c>
      <c r="H3">
        <f>DAY(EOMONTH(1&amp;"/"&amp;Tabla_Mes_12[MES]&amp;"/"&amp;Tabla_Año[],0))</f>
        <v>31</v>
      </c>
    </row>
    <row r="4" spans="1:8" x14ac:dyDescent="0.25">
      <c r="B4" s="1"/>
      <c r="C4" s="7"/>
      <c r="D4" s="7"/>
      <c r="E4" s="7"/>
    </row>
    <row r="7" spans="1:8" x14ac:dyDescent="0.25">
      <c r="B7" t="s">
        <v>0</v>
      </c>
      <c r="C7" t="s">
        <v>26</v>
      </c>
      <c r="D7" t="s">
        <v>35</v>
      </c>
      <c r="E7" t="s">
        <v>25</v>
      </c>
      <c r="F7" t="s">
        <v>27</v>
      </c>
      <c r="G7" t="s">
        <v>17</v>
      </c>
    </row>
    <row r="8" spans="1:8" x14ac:dyDescent="0.25">
      <c r="B8" s="1" t="s">
        <v>8</v>
      </c>
      <c r="C8" s="5"/>
      <c r="D8" s="3">
        <f>+IFERROR(INDEX(RATIO[DEP 26],MATCH(Tabla_Horas_12[[#This Row],[CATEGORIA PROFESIONAL]],RATIO[CATEGORIA PROFESIONAL],0)),0)</f>
        <v>1.3815261044176708</v>
      </c>
      <c r="E8" s="3">
        <f>+Tabla_Horas_12[[#This Row],[horas exigidas Plaza CD]]*Tabla_Ocup_12[Total Plazas Ocupadas]*Tabla_Mes_12[DIAS]</f>
        <v>0</v>
      </c>
      <c r="F8" t="str">
        <f>IF(Tabla_Horas_12[[#This Row],[Total Horas exigidas mes]]=0,"",IF(Tabla_Horas_12[[#This Row],[HORAS MES (FICHAJES)]]&gt;=Tabla_Horas_12[[#This Row],[Total Horas exigidas mes]],"CUMPLE","INCUMPLIMIENTO"))</f>
        <v/>
      </c>
      <c r="G8" s="3">
        <f>+Tabla_Horas_12[[#This Row],[HORAS MES (FICHAJES)]]-Tabla_Horas_12[[#This Row],[Total Horas exigidas mes]]</f>
        <v>0</v>
      </c>
    </row>
    <row r="9" spans="1:8" x14ac:dyDescent="0.25">
      <c r="B9" s="1" t="s">
        <v>9</v>
      </c>
      <c r="C9" s="5"/>
      <c r="D9" s="3">
        <f>+IFERROR(INDEX(RATIO[DEP 26],MATCH(Tabla_Horas_12[[#This Row],[CATEGORIA PROFESIONAL]],RATIO[CATEGORIA PROFESIONAL],0)),0)</f>
        <v>0.41445783132530123</v>
      </c>
      <c r="E9" s="3">
        <f>+Tabla_Horas_12[[#This Row],[horas exigidas Plaza CD]]*Tabla_Ocup_12[Total Plazas Ocupadas]*Tabla_Mes_12[DIAS]</f>
        <v>0</v>
      </c>
      <c r="F9" t="str">
        <f>IF(Tabla_Horas_12[[#This Row],[Total Horas exigidas mes]]=0,"",IF(Tabla_Horas_12[[#This Row],[HORAS MES (FICHAJES)]]&gt;=Tabla_Horas_12[[#This Row],[Total Horas exigidas mes]],"CUMPLE","INCUMPLIMIENTO"))</f>
        <v/>
      </c>
      <c r="G9" s="3">
        <f>+Tabla_Horas_12[[#This Row],[HORAS MES (FICHAJES)]]-Tabla_Horas_12[[#This Row],[Total Horas exigidas mes]]</f>
        <v>0</v>
      </c>
    </row>
  </sheetData>
  <sheetProtection password="D7A0" sheet="1" objects="1" scenarios="1"/>
  <conditionalFormatting sqref="G8:G9">
    <cfRule type="cellIs" dxfId="45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26"/>
  <sheetViews>
    <sheetView workbookViewId="0"/>
  </sheetViews>
  <sheetFormatPr baseColWidth="10" defaultRowHeight="15" x14ac:dyDescent="0.25"/>
  <cols>
    <col min="1" max="1" width="16.140625" customWidth="1"/>
    <col min="2" max="2" width="27.28515625" bestFit="1" customWidth="1"/>
    <col min="3" max="3" width="16.28515625" customWidth="1"/>
    <col min="4" max="4" width="19.5703125" customWidth="1"/>
    <col min="5" max="5" width="20.5703125" bestFit="1" customWidth="1"/>
    <col min="7" max="7" width="49.7109375" bestFit="1" customWidth="1"/>
    <col min="16" max="16" width="14" customWidth="1"/>
    <col min="18" max="18" width="14" customWidth="1"/>
    <col min="19" max="19" width="12.85546875" customWidth="1"/>
  </cols>
  <sheetData>
    <row r="1" spans="1:10" x14ac:dyDescent="0.25">
      <c r="A1" t="str">
        <f>"Año "&amp;Tabla_Año[]</f>
        <v>Año 2026</v>
      </c>
      <c r="G1" t="s">
        <v>27</v>
      </c>
    </row>
    <row r="2" spans="1:10" x14ac:dyDescent="0.25">
      <c r="A2" t="s">
        <v>6</v>
      </c>
      <c r="B2" t="s">
        <v>36</v>
      </c>
      <c r="C2" t="s">
        <v>37</v>
      </c>
      <c r="D2" t="s">
        <v>38</v>
      </c>
      <c r="E2" t="s">
        <v>39</v>
      </c>
      <c r="G2" t="s">
        <v>24</v>
      </c>
      <c r="H2" s="3" t="s">
        <v>15</v>
      </c>
      <c r="I2" s="3" t="s">
        <v>16</v>
      </c>
      <c r="J2" t="s">
        <v>28</v>
      </c>
    </row>
    <row r="3" spans="1:10" x14ac:dyDescent="0.25">
      <c r="A3" t="s">
        <v>15</v>
      </c>
      <c r="B3" s="3">
        <f>+Tabla_Ocup_11[Total Plazas Ocupadas Equivalentes]</f>
        <v>0</v>
      </c>
      <c r="C3" s="3">
        <f>+Tabla_Ocup_11[TOTAL JORNADA COMPLETA]</f>
        <v>0</v>
      </c>
      <c r="D3" s="3">
        <f>+Tabla_Ocup_11[TOTAL JORNADA TIPO A]</f>
        <v>0</v>
      </c>
      <c r="E3" s="3">
        <f>+Tabla_Ocup_11[TOTAL JORNADA TIPO B]</f>
        <v>0</v>
      </c>
      <c r="G3" t="s">
        <v>8</v>
      </c>
      <c r="H3" s="3">
        <f>+NOVIEMBRE!$G$8</f>
        <v>0</v>
      </c>
      <c r="I3" s="3">
        <f>+DICIEMBRE!G8</f>
        <v>0</v>
      </c>
      <c r="J3" s="3">
        <f>SUM(INCUMPLIMIENTOS[[#This Row],[NOVIEMBRE]:[DICIEMBRE]])</f>
        <v>0</v>
      </c>
    </row>
    <row r="4" spans="1:10" x14ac:dyDescent="0.25">
      <c r="A4" t="s">
        <v>16</v>
      </c>
      <c r="B4" s="3">
        <f>+Tabla_Ocup_12[Total Plazas Ocupadas]</f>
        <v>0</v>
      </c>
      <c r="C4" s="3">
        <f>+Tabla_Ocup_12[TOTAL JORNADA COMPLETA]</f>
        <v>0</v>
      </c>
      <c r="D4" s="3">
        <f>+Tabla_Ocup_12[TOTAL JORNADA TIPO A]</f>
        <v>0</v>
      </c>
      <c r="E4" s="3">
        <f>+Tabla_Ocup_12[TOTAL JORNADA TIPO B]</f>
        <v>0</v>
      </c>
      <c r="G4" t="s">
        <v>9</v>
      </c>
      <c r="H4" s="3">
        <f>+NOVIEMBRE!$G$9</f>
        <v>0</v>
      </c>
      <c r="I4" s="3">
        <f>+DICIEMBRE!G9</f>
        <v>0</v>
      </c>
      <c r="J4" s="3">
        <f>SUM(INCUMPLIMIENTOS[[#This Row],[NOVIEMBRE]:[DICIEMBRE]])</f>
        <v>0</v>
      </c>
    </row>
    <row r="5" spans="1:10" x14ac:dyDescent="0.25">
      <c r="H5" s="3"/>
      <c r="I5" s="3"/>
      <c r="J5" s="3"/>
    </row>
    <row r="6" spans="1:10" x14ac:dyDescent="0.25">
      <c r="H6" s="3"/>
      <c r="I6" s="3"/>
      <c r="J6" s="3"/>
    </row>
    <row r="9" spans="1:10" x14ac:dyDescent="0.25">
      <c r="G9" t="s">
        <v>29</v>
      </c>
    </row>
    <row r="10" spans="1:10" x14ac:dyDescent="0.25">
      <c r="G10" t="s">
        <v>24</v>
      </c>
      <c r="H10" s="3" t="s">
        <v>15</v>
      </c>
      <c r="I10" s="3" t="s">
        <v>16</v>
      </c>
      <c r="J10" t="s">
        <v>28</v>
      </c>
    </row>
    <row r="11" spans="1:10" x14ac:dyDescent="0.25">
      <c r="G11" t="s">
        <v>8</v>
      </c>
      <c r="H11" s="3">
        <f>+NOVIEMBRE!$E$8</f>
        <v>0</v>
      </c>
      <c r="I11" s="3">
        <f>+DICIEMBRE!E8</f>
        <v>0</v>
      </c>
      <c r="J11" s="3">
        <f>+SUM(EXIGENCIAS[[#This Row],[NOVIEMBRE]:[DICIEMBRE]])</f>
        <v>0</v>
      </c>
    </row>
    <row r="12" spans="1:10" x14ac:dyDescent="0.25">
      <c r="G12" t="s">
        <v>9</v>
      </c>
      <c r="H12" s="3">
        <f>+NOVIEMBRE!$E$9</f>
        <v>0</v>
      </c>
      <c r="I12" s="3">
        <f>+DICIEMBRE!E9</f>
        <v>0</v>
      </c>
      <c r="J12" s="3">
        <f>+SUM(EXIGENCIAS[[#This Row],[NOVIEMBRE]:[DICIEMBRE]])</f>
        <v>0</v>
      </c>
    </row>
    <row r="13" spans="1:10" x14ac:dyDescent="0.25">
      <c r="H13" s="3"/>
      <c r="I13" s="3"/>
      <c r="J13" s="3"/>
    </row>
    <row r="14" spans="1:10" x14ac:dyDescent="0.25">
      <c r="H14" s="3"/>
      <c r="I14" s="3"/>
      <c r="J14" s="3"/>
    </row>
    <row r="17" spans="7:10" x14ac:dyDescent="0.25">
      <c r="G17" t="s">
        <v>30</v>
      </c>
    </row>
    <row r="18" spans="7:10" x14ac:dyDescent="0.25">
      <c r="G18" t="s">
        <v>24</v>
      </c>
      <c r="H18" s="3" t="s">
        <v>15</v>
      </c>
      <c r="I18" s="3" t="s">
        <v>16</v>
      </c>
      <c r="J18" t="s">
        <v>28</v>
      </c>
    </row>
    <row r="19" spans="7:10" x14ac:dyDescent="0.25">
      <c r="G19" t="s">
        <v>8</v>
      </c>
      <c r="H19" s="3">
        <f>+NOVIEMBRE!$C$8</f>
        <v>0</v>
      </c>
      <c r="I19" s="3">
        <f>+DICIEMBRE!C8</f>
        <v>0</v>
      </c>
      <c r="J19" s="3">
        <f>+SUM(EXIGENCIAS10[[#This Row],[NOVIEMBRE]:[DICIEMBRE]])</f>
        <v>0</v>
      </c>
    </row>
    <row r="20" spans="7:10" x14ac:dyDescent="0.25">
      <c r="G20" t="s">
        <v>9</v>
      </c>
      <c r="H20" s="3">
        <f>+NOVIEMBRE!$C$9</f>
        <v>0</v>
      </c>
      <c r="I20" s="3">
        <f>+DICIEMBRE!C9</f>
        <v>0</v>
      </c>
      <c r="J20" s="3">
        <f>+SUM(EXIGENCIAS10[[#This Row],[NOVIEMBRE]:[DICIEMBRE]])</f>
        <v>0</v>
      </c>
    </row>
    <row r="22" spans="7:10" x14ac:dyDescent="0.25">
      <c r="H22" s="3"/>
      <c r="I22" s="3"/>
      <c r="J22" s="3"/>
    </row>
    <row r="23" spans="7:10" x14ac:dyDescent="0.25">
      <c r="H23" s="3"/>
      <c r="I23" s="3"/>
      <c r="J23" s="3"/>
    </row>
    <row r="24" spans="7:10" x14ac:dyDescent="0.25">
      <c r="H24" s="3"/>
      <c r="I24" s="3"/>
      <c r="J24" s="3"/>
    </row>
    <row r="25" spans="7:10" x14ac:dyDescent="0.25">
      <c r="H25" s="3"/>
      <c r="I25" s="3"/>
      <c r="J25" s="3"/>
    </row>
    <row r="26" spans="7:10" x14ac:dyDescent="0.25">
      <c r="H26" s="3"/>
      <c r="I26" s="3"/>
      <c r="J26" s="3"/>
    </row>
  </sheetData>
  <sheetProtection password="D7A0" sheet="1" objects="1" scenarios="1"/>
  <conditionalFormatting sqref="H2:I4 H10:I12 H18:I20">
    <cfRule type="cellIs" dxfId="23" priority="6" operator="lessThan">
      <formula>0</formula>
    </cfRule>
  </conditionalFormatting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B2" sqref="B2:B3"/>
    </sheetView>
  </sheetViews>
  <sheetFormatPr baseColWidth="10" defaultRowHeight="15" x14ac:dyDescent="0.25"/>
  <cols>
    <col min="1" max="1" width="49.7109375" bestFit="1" customWidth="1"/>
    <col min="6" max="6" width="49.7109375" bestFit="1" customWidth="1"/>
    <col min="7" max="7" width="14.42578125" bestFit="1" customWidth="1"/>
    <col min="8" max="8" width="12.42578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11" x14ac:dyDescent="0.25">
      <c r="A2" s="1" t="s">
        <v>8</v>
      </c>
      <c r="B2" s="2">
        <v>1.3815261044176708</v>
      </c>
      <c r="C2" s="2">
        <v>1.357429718875502</v>
      </c>
      <c r="D2" s="2">
        <v>1.3453815261044177</v>
      </c>
      <c r="E2" s="2">
        <v>1.3293172690763053</v>
      </c>
      <c r="F2" s="2">
        <v>1.3244979919678714</v>
      </c>
      <c r="G2" s="2"/>
      <c r="H2" s="2"/>
      <c r="I2" s="2"/>
      <c r="J2" s="2"/>
      <c r="K2" s="2"/>
    </row>
    <row r="3" spans="1:11" x14ac:dyDescent="0.25">
      <c r="A3" s="1" t="s">
        <v>9</v>
      </c>
      <c r="B3" s="2">
        <v>0.41445783132530123</v>
      </c>
      <c r="C3" s="2">
        <v>0.40722891566265057</v>
      </c>
      <c r="D3" s="2">
        <v>0.40361445783132532</v>
      </c>
      <c r="E3" s="2">
        <v>0.39879518072289155</v>
      </c>
      <c r="F3" s="2">
        <v>0.39734939759036142</v>
      </c>
      <c r="G3" s="2"/>
      <c r="H3" s="2"/>
      <c r="I3" s="2"/>
      <c r="J3" s="2"/>
      <c r="K3" s="2"/>
    </row>
    <row r="6" spans="1:11" x14ac:dyDescent="0.25">
      <c r="A6" s="4" t="s">
        <v>31</v>
      </c>
      <c r="E6" t="s">
        <v>18</v>
      </c>
      <c r="F6" t="s">
        <v>19</v>
      </c>
      <c r="G6" t="s">
        <v>20</v>
      </c>
      <c r="H6" t="s">
        <v>13</v>
      </c>
    </row>
    <row r="7" spans="1:11" x14ac:dyDescent="0.25">
      <c r="A7" s="4">
        <v>2026</v>
      </c>
      <c r="F7" t="s">
        <v>21</v>
      </c>
    </row>
    <row r="8" spans="1:11" x14ac:dyDescent="0.25">
      <c r="E8" t="s">
        <v>22</v>
      </c>
      <c r="F8" t="s">
        <v>10</v>
      </c>
      <c r="G8" t="s">
        <v>20</v>
      </c>
      <c r="H8" t="s">
        <v>13</v>
      </c>
    </row>
    <row r="9" spans="1:11" x14ac:dyDescent="0.25">
      <c r="E9" t="s">
        <v>23</v>
      </c>
      <c r="F9" t="s">
        <v>11</v>
      </c>
      <c r="H9" t="s">
        <v>23</v>
      </c>
    </row>
    <row r="10" spans="1:11" x14ac:dyDescent="0.25">
      <c r="F10" t="s">
        <v>12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NOVIEMBRE</vt:lpstr>
      <vt:lpstr>DICIEMBRE</vt:lpstr>
      <vt:lpstr>AÑO 2026</vt:lpstr>
      <vt:lpstr>DATOS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X044072</dc:creator>
  <cp:lastModifiedBy>x035132</cp:lastModifiedBy>
  <dcterms:created xsi:type="dcterms:W3CDTF">2026-08-25T06:46:16Z</dcterms:created>
  <dcterms:modified xsi:type="dcterms:W3CDTF">2026-09-15T08:59:07Z</dcterms:modified>
</cp:coreProperties>
</file>