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workbookProtection workbookPassword="D7A0" lockStructure="1"/>
  <bookViews>
    <workbookView xWindow="0" yWindow="0" windowWidth="28800" windowHeight="10455"/>
  </bookViews>
  <sheets>
    <sheet name="NOVIEMBRE" sheetId="13" r:id="rId1"/>
    <sheet name="DICIEMBRE" sheetId="14" r:id="rId2"/>
    <sheet name="AÑO 2026" sheetId="16" r:id="rId3"/>
    <sheet name="DATOS" sheetId="4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4" l="1"/>
  <c r="G9" i="14"/>
  <c r="G10" i="14"/>
  <c r="G8" i="13"/>
  <c r="G9" i="13"/>
  <c r="G10" i="13"/>
  <c r="G11" i="13"/>
  <c r="I3" i="14" l="1"/>
  <c r="H3" i="13"/>
  <c r="A1" i="16"/>
  <c r="A1" i="14"/>
  <c r="A1" i="13"/>
  <c r="B3" i="14" l="1"/>
  <c r="B3" i="13"/>
  <c r="E8" i="14" l="1"/>
  <c r="E9" i="14"/>
  <c r="E10" i="14"/>
  <c r="D8" i="14"/>
  <c r="D9" i="14"/>
  <c r="D10" i="14"/>
  <c r="E8" i="13"/>
  <c r="E9" i="13"/>
  <c r="E10" i="13"/>
  <c r="E11" i="13"/>
  <c r="D8" i="13"/>
  <c r="D9" i="13"/>
  <c r="D10" i="13"/>
  <c r="D11" i="13"/>
  <c r="I22" i="16" l="1"/>
  <c r="H22" i="16"/>
  <c r="I21" i="16"/>
  <c r="H21" i="16"/>
  <c r="I20" i="16"/>
  <c r="H20" i="16"/>
  <c r="I19" i="16"/>
  <c r="H19" i="16"/>
  <c r="J22" i="16" l="1"/>
  <c r="J20" i="16"/>
  <c r="J21" i="16"/>
  <c r="J19" i="16"/>
  <c r="C3" i="16" l="1"/>
  <c r="C4" i="16"/>
  <c r="B4" i="16"/>
  <c r="B3" i="16"/>
  <c r="I14" i="16"/>
  <c r="D4" i="16"/>
  <c r="F9" i="14" l="1"/>
  <c r="I12" i="16" s="1"/>
  <c r="F10" i="14"/>
  <c r="I13" i="16" s="1"/>
  <c r="D3" i="16"/>
  <c r="F11" i="13"/>
  <c r="H14" i="16" s="1"/>
  <c r="F9" i="13"/>
  <c r="H12" i="16" s="1"/>
  <c r="F10" i="13"/>
  <c r="H13" i="16" s="1"/>
  <c r="F8" i="13"/>
  <c r="H11" i="16" s="1"/>
  <c r="F8" i="14"/>
  <c r="I11" i="16" s="1"/>
  <c r="J13" i="16" l="1"/>
  <c r="J14" i="16"/>
  <c r="J12" i="16"/>
  <c r="J11" i="16"/>
  <c r="H11" i="13"/>
  <c r="H6" i="16" s="1"/>
  <c r="H9" i="13"/>
  <c r="H4" i="16" s="1"/>
  <c r="H8" i="13"/>
  <c r="H3" i="16" s="1"/>
  <c r="H10" i="13"/>
  <c r="H5" i="16" s="1"/>
  <c r="I6" i="16"/>
  <c r="H10" i="14"/>
  <c r="I5" i="16" s="1"/>
  <c r="H9" i="14"/>
  <c r="I4" i="16" s="1"/>
  <c r="H8" i="14"/>
  <c r="I3" i="16" s="1"/>
  <c r="J3" i="16" l="1"/>
  <c r="J4" i="16"/>
  <c r="J6" i="16"/>
  <c r="J5" i="16"/>
</calcChain>
</file>

<file path=xl/sharedStrings.xml><?xml version="1.0" encoding="utf-8"?>
<sst xmlns="http://schemas.openxmlformats.org/spreadsheetml/2006/main" count="97" uniqueCount="46">
  <si>
    <t>CATEGORIA PROFESIONAL</t>
  </si>
  <si>
    <t>DEP 26</t>
  </si>
  <si>
    <t>NO DEP 26</t>
  </si>
  <si>
    <t>DEP 27</t>
  </si>
  <si>
    <t>NO DEP 27</t>
  </si>
  <si>
    <t>DEP 28</t>
  </si>
  <si>
    <t>NO DEP 28</t>
  </si>
  <si>
    <t>DEP 29</t>
  </si>
  <si>
    <t>NO DEP 29</t>
  </si>
  <si>
    <t>DEP 30</t>
  </si>
  <si>
    <t>NO DEP 30</t>
  </si>
  <si>
    <t>MES</t>
  </si>
  <si>
    <t>DIAS</t>
  </si>
  <si>
    <t>CUIDADOR</t>
  </si>
  <si>
    <t>TECNICOS</t>
  </si>
  <si>
    <t>ENFERMERIA RI</t>
  </si>
  <si>
    <t>ENFERMERIA RII</t>
  </si>
  <si>
    <t>ENFERMERIA RIII</t>
  </si>
  <si>
    <t>MEDICINA</t>
  </si>
  <si>
    <t>Total Plazas Ocupadas</t>
  </si>
  <si>
    <t>Total plazas ocupadas Dependiente</t>
  </si>
  <si>
    <t>Total plazas ocupadas No dependiente</t>
  </si>
  <si>
    <t>NOVIEMBRE</t>
  </si>
  <si>
    <t>DICIEMBRE</t>
  </si>
  <si>
    <t>OCUPACION</t>
  </si>
  <si>
    <t>DEPENDIENTES</t>
  </si>
  <si>
    <t>NO DEPENDIENTES</t>
  </si>
  <si>
    <t>DIF.</t>
  </si>
  <si>
    <t>SI/NO</t>
  </si>
  <si>
    <t>RATIOS</t>
  </si>
  <si>
    <t>ASISTENCIAL</t>
  </si>
  <si>
    <t>SIN RATIO (Disposición Transitoria Tercera DF 92/2020)</t>
  </si>
  <si>
    <t>SI</t>
  </si>
  <si>
    <t>NO</t>
  </si>
  <si>
    <t>RATIO</t>
  </si>
  <si>
    <t>ENFERMERIA</t>
  </si>
  <si>
    <t>horas exigidas día Dependiente</t>
  </si>
  <si>
    <t>horas exi.  Día No dependiente</t>
  </si>
  <si>
    <t>Total Horas exigidas mes</t>
  </si>
  <si>
    <t>HORAS MES (FICHAJES)</t>
  </si>
  <si>
    <t>CUMPLIMIENTO</t>
  </si>
  <si>
    <t>TOTAL</t>
  </si>
  <si>
    <t>EXIGENCIAS MES</t>
  </si>
  <si>
    <t>HORAS FICHAJES</t>
  </si>
  <si>
    <t>Plazas Ocupadas ED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</si>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</sst>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4" fontId="0" fillId="0" borderId="0" xfId="0" applyNumberFormat="1" applyFill="1"/>
    <xf numFmtId="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Protection="1">
      <protection locked="0"/>
    </xf>
    <xf numFmtId="0" fontId="0" fillId="0" borderId="0" xfId="0" applyFill="1" applyProtection="1"/>
  </cellXfs>
  <cellStyles count="1">
    <cellStyle name="Normal" xfId="0" builtinId="0"/>
  </cellStyles>
  <dxfs count="4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0" name="Tabla_Ocup_11" displayName="Tabla_Ocup_11" ref="B2:E3" totalsRowShown="0">
  <autoFilter ref="B2:E3"/>
  <tableColumns count="4">
    <tableColumn id="1" name="Total Plazas Ocupadas" dataDxfId="47">
      <calculatedColumnFormula>+Tabla_Ocup_11[Total plazas ocupadas Dependiente]+Tabla_Ocup_11[Plazas Ocupadas ED]*0.5*248/365+Tabla_Ocup_11[Total plazas ocupadas No dependiente]</calculatedColumnFormula>
    </tableColumn>
    <tableColumn id="2" name="Total plazas ocupadas Dependiente" dataDxfId="46"/>
    <tableColumn id="4" name="Plazas Ocupadas ED" dataDxfId="45"/>
    <tableColumn id="3" name="Total plazas ocupadas No dependiente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1" name="Tabla_Horas_11" displayName="Tabla_Horas_11" ref="B7:H11" totalsRowShown="0">
  <autoFilter ref="B7:H11"/>
  <tableColumns count="7">
    <tableColumn id="1" name="CATEGORIA PROFESIONAL"/>
    <tableColumn id="2" name="HORAS MES (FICHAJES)" dataDxfId="43"/>
    <tableColumn id="5" name="horas exigidas día Dependiente" dataDxfId="42">
      <calculatedColumnFormula>+IFERROR(INDEX(RATIO[DEP 26],MATCH(Tabla_Horas_11[[#This Row],[CATEGORIA PROFESIONAL]],RATIO[CATEGORIA PROFESIONAL],0)),0)</calculatedColumnFormula>
    </tableColumn>
    <tableColumn id="8" name="horas exi.  Día No dependiente" dataDxfId="41">
      <calculatedColumnFormula>+IFERROR(INDEX(RATIO[NO DEP 26],MATCH(Tabla_Horas_11[[#This Row],[CATEGORIA PROFESIONAL]],RATIO[CATEGORIA PROFESIONAL],0)),0)</calculatedColumnFormula>
    </tableColumn>
    <tableColumn id="4" name="Total Horas exigidas mes" dataDxfId="40">
      <calculatedColumnFormula>+(Tabla_Horas_11[[#This Row],[horas exigidas día Dependiente]]*Tabla_Ocup_11[Total plazas ocupadas Dependiente]+Tabla_Horas_11[[#This Row],[horas exi.  Día No dependiente]]*Tabla_Ocup_11[Total plazas ocupadas No dependiente])*Tabla_Mes_11[DIAS]</calculatedColumnFormula>
    </tableColumn>
    <tableColumn id="3" name="CUMPLIMIENTO" dataDxfId="39">
      <calculatedColumnFormula>IF(Tabla_Horas_11[[#This Row],[Total Horas exigidas mes]]=0,"",IF(Tabla_Horas_11[[#This Row],[HORAS MES (FICHAJES)]]&gt;=Tabla_Horas_11[[#This Row],[Total Horas exigidas mes]],"CUMPLE","INCUMPLIMIENTO"))</calculatedColumnFormula>
    </tableColumn>
    <tableColumn id="6" name="DIF." dataDxfId="38">
      <calculatedColumnFormula>+Tabla_Horas_11[[#This Row],[HORAS MES (FICHAJES)]]-Tabla_Horas_11[[#This Row],[Total Horas exigidas mes]]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2" name="Tabla_Mes_11" displayName="Tabla_Mes_11" ref="G2:H3" totalsRowShown="0">
  <autoFilter ref="G2:H3"/>
  <tableColumns count="2">
    <tableColumn id="1" name="MES" dataDxfId="37"/>
    <tableColumn id="2" name="DIAS">
      <calculatedColumnFormula>DAY(EOMONTH(1&amp;"/"&amp;Tabla_Mes_11[MES]&amp;"/"&amp;Tabla_Año[],0))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3" name="Tabla_Ocup_12" displayName="Tabla_Ocup_12" ref="B2:E3" totalsRowShown="0">
  <autoFilter ref="B2:E3"/>
  <tableColumns count="4">
    <tableColumn id="1" name="Total Plazas Ocupadas" dataDxfId="35">
      <calculatedColumnFormula>+Tabla_Ocup_12[Total plazas ocupadas Dependiente]+Tabla_Ocup_12[Plazas Ocupadas ED]*0.5*248/365+Tabla_Ocup_12[Total plazas ocupadas No dependiente]</calculatedColumnFormula>
    </tableColumn>
    <tableColumn id="2" name="Total plazas ocupadas Dependiente" dataDxfId="34"/>
    <tableColumn id="4" name="Plazas Ocupadas ED" dataDxfId="33"/>
    <tableColumn id="3" name="Total plazas ocupadas No dependiente" dataDxfId="3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4" name="Tabla_Horas_12" displayName="Tabla_Horas_12" ref="B7:H11" totalsRowShown="0">
  <autoFilter ref="B7:H11"/>
  <tableColumns count="7">
    <tableColumn id="1" name="CATEGORIA PROFESIONAL"/>
    <tableColumn id="2" name="HORAS MES (FICHAJES)" dataDxfId="31"/>
    <tableColumn id="5" name="horas exigidas día Dependiente" dataDxfId="30">
      <calculatedColumnFormula>+IFERROR(INDEX(RATIO[DEP 26],MATCH(Tabla_Horas_12[[#This Row],[CATEGORIA PROFESIONAL]],RATIO[CATEGORIA PROFESIONAL],0)),0)</calculatedColumnFormula>
    </tableColumn>
    <tableColumn id="8" name="horas exi.  Día No dependiente" dataDxfId="29">
      <calculatedColumnFormula>+IFERROR(INDEX(RATIO[NO DEP 26],MATCH(Tabla_Horas_12[[#This Row],[CATEGORIA PROFESIONAL]],RATIO[CATEGORIA PROFESIONAL],0)),0)</calculatedColumnFormula>
    </tableColumn>
    <tableColumn id="4" name="Total Horas exigidas mes" dataDxfId="28">
      <calculatedColumnFormula>+(Tabla_Horas_12[[#This Row],[horas exigidas día Dependiente]]*Tabla_Ocup_12[Total plazas ocupadas Dependiente]+Tabla_Horas_12[[#This Row],[horas exi.  Día No dependiente]]*Tabla_Ocup_12[Total plazas ocupadas No dependiente])*Tabla_Mes_12[DIAS]</calculatedColumnFormula>
    </tableColumn>
    <tableColumn id="3" name="CUMPLIMIENTO" dataDxfId="27">
      <calculatedColumnFormula>IF(Tabla_Horas_12[[#This Row],[Total Horas exigidas mes]]=0,"",IF(Tabla_Horas_12[[#This Row],[HORAS MES (FICHAJES)]]&gt;=Tabla_Horas_12[[#This Row],[Total Horas exigidas mes]],"CUMPLE","INCUMPLIMIENTO"))</calculatedColumnFormula>
    </tableColumn>
    <tableColumn id="6" name="DIF." dataDxfId="26">
      <calculatedColumnFormula>+Tabla_Horas_12[[#This Row],[HORAS MES (FICHAJES)]]-Tabla_Horas_12[[#This Row],[Total Horas exigidas mes]]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5" name="Tabla_Mes_12" displayName="Tabla_Mes_12" ref="H2:I3" totalsRowShown="0">
  <autoFilter ref="H2:I3"/>
  <tableColumns count="2">
    <tableColumn id="1" name="MES" dataDxfId="25"/>
    <tableColumn id="2" name="DIAS">
      <calculatedColumnFormula>DAY(EOMONTH(1&amp;"/"&amp;Tabla_Mes_12[MES]&amp;"/"&amp;Tabla_Año[],0))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9" name="Tabla49" displayName="Tabla49" ref="A2:D4" totalsRowShown="0">
  <autoFilter ref="A2:D4"/>
  <tableColumns count="4">
    <tableColumn id="1" name="MES"/>
    <tableColumn id="2" name="OCUPACION"/>
    <tableColumn id="3" name="DEPENDIENTES"/>
    <tableColumn id="4" name="NO DEPENDIENT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INCUMPLIMIENTOS" displayName="INCUMPLIMIENTOS" ref="G2:J6" totalsRowShown="0">
  <autoFilter ref="G2:J6"/>
  <tableColumns count="4">
    <tableColumn id="1" name="RATIO"/>
    <tableColumn id="12" name="NOVIEMBRE" dataDxfId="23"/>
    <tableColumn id="13" name="DICIEMBRE" dataDxfId="22"/>
    <tableColumn id="14" name="TOTAL" dataDxfId="21">
      <calculatedColumnFormula>SUM(#REF!)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EXIGENCIAS" displayName="EXIGENCIAS" ref="G10:J14" totalsRowShown="0">
  <autoFilter ref="G10:J14"/>
  <tableColumns count="4">
    <tableColumn id="1" name="RATIO"/>
    <tableColumn id="12" name="NOVIEMBRE" dataDxfId="20"/>
    <tableColumn id="13" name="DICIEMBRE" dataDxfId="19"/>
    <tableColumn id="14" name="TOTAL" dataDxfId="18">
      <calculatedColumnFormula>+SUM(EXIGENCIAS[[#This Row],[NOVIEMBRE]:[DICIEMBRE]])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EXIGENCIAS10" displayName="EXIGENCIAS10" ref="G18:J22" totalsRowShown="0">
  <autoFilter ref="G18:J22"/>
  <tableColumns count="4">
    <tableColumn id="1" name="RATIO"/>
    <tableColumn id="12" name="NOVIEMBRE" dataDxfId="17"/>
    <tableColumn id="13" name="DICIEMBRE" dataDxfId="16"/>
    <tableColumn id="14" name="TOTAL" dataDxfId="15">
      <calculatedColumnFormula>+SUM(EXIGENCIAS10[[#This Row],[NOVIEMBRE]:[DICIEMBRE]])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RATIO" displayName="RATIO" ref="A1:K8" totalsRowShown="0" dataDxfId="14">
  <autoFilter ref="A1:K8"/>
  <tableColumns count="11">
    <tableColumn id="1" name="CATEGORIA PROFESIONAL" dataDxfId="13"/>
    <tableColumn id="2" name="DEP 26" dataDxfId="12"/>
    <tableColumn id="3" name="NO DEP 26" dataDxfId="11"/>
    <tableColumn id="4" name="DEP 27" dataDxfId="10"/>
    <tableColumn id="5" name="NO DEP 27" dataDxfId="9"/>
    <tableColumn id="6" name="DEP 28" dataDxfId="8"/>
    <tableColumn id="7" name="NO DEP 28" dataDxfId="7"/>
    <tableColumn id="8" name="DEP 29" dataDxfId="6"/>
    <tableColumn id="9" name="NO DEP 29" dataDxfId="5"/>
    <tableColumn id="10" name="DEP 30" dataDxfId="4"/>
    <tableColumn id="11" name="NO DEP 30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50" name="VALORES" displayName="VALORES" ref="E11:H15" totalsRowShown="0">
  <autoFilter ref="E11:H15"/>
  <tableColumns count="4">
    <tableColumn id="1" name="SI/NO"/>
    <tableColumn id="2" name="RATIOS"/>
    <tableColumn id="3" name="ASISTENCIAL"/>
    <tableColumn id="4" name="MEDICINA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Tabla_Año" displayName="Tabla_Año" ref="A11:A12" totalsRowShown="0" headerRowDxfId="2" dataDxfId="1">
  <autoFilter ref="A11:A12">
    <filterColumn colId="0" hiddenButton="1"/>
  </autoFilter>
  <tableColumns count="1">
    <tableColumn id="1" name="Añ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A30" sqref="A30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2026</v>
      </c>
    </row>
    <row r="2" spans="1:8" x14ac:dyDescent="0.25">
      <c r="B2" t="s">
        <v>19</v>
      </c>
      <c r="C2" t="s">
        <v>20</v>
      </c>
      <c r="D2" t="s">
        <v>44</v>
      </c>
      <c r="E2" t="s">
        <v>21</v>
      </c>
      <c r="G2" t="s">
        <v>11</v>
      </c>
      <c r="H2" t="s">
        <v>12</v>
      </c>
    </row>
    <row r="3" spans="1:8" x14ac:dyDescent="0.25">
      <c r="B3" s="1">
        <f>+Tabla_Ocup_11[Total plazas ocupadas Dependiente]+Tabla_Ocup_11[Plazas Ocupadas ED]*0.5*248/365+Tabla_Ocup_11[Total plazas ocupadas No dependiente]</f>
        <v>0</v>
      </c>
      <c r="C3" s="5"/>
      <c r="D3" s="5"/>
      <c r="E3" s="5"/>
      <c r="G3" s="6" t="s">
        <v>22</v>
      </c>
      <c r="H3">
        <f>DAY(EOMONTH(1&amp;"/"&amp;Tabla_Mes_11[MES]&amp;"/"&amp;Tabla_Año[],0))</f>
        <v>30</v>
      </c>
    </row>
    <row r="7" spans="1:8" x14ac:dyDescent="0.25">
      <c r="B7" t="s">
        <v>0</v>
      </c>
      <c r="C7" t="s">
        <v>39</v>
      </c>
      <c r="D7" t="s">
        <v>36</v>
      </c>
      <c r="E7" t="s">
        <v>37</v>
      </c>
      <c r="F7" t="s">
        <v>38</v>
      </c>
      <c r="G7" t="s">
        <v>40</v>
      </c>
      <c r="H7" t="s">
        <v>27</v>
      </c>
    </row>
    <row r="8" spans="1:8" x14ac:dyDescent="0.25">
      <c r="B8" s="1" t="s">
        <v>13</v>
      </c>
      <c r="C8" s="5"/>
      <c r="D8" s="3">
        <f>+IFERROR(INDEX(RATIO[DEP 26],MATCH(Tabla_Horas_11[[#This Row],[CATEGORIA PROFESIONAL]],RATIO[CATEGORIA PROFESIONAL],0)),0)</f>
        <v>2.2191780821917808</v>
      </c>
      <c r="E8" s="3">
        <f>+IFERROR(INDEX(RATIO[NO DEP 26],MATCH(Tabla_Horas_11[[#This Row],[CATEGORIA PROFESIONAL]],RATIO[CATEGORIA PROFESIONAL],0)),0)</f>
        <v>0.73972602739726023</v>
      </c>
      <c r="F8" s="3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8" t="str">
        <f>IF(Tabla_Horas_11[[#This Row],[Total Horas exigidas mes]]=0,"",IF(Tabla_Horas_11[[#This Row],[HORAS MES (FICHAJES)]]&gt;=Tabla_Horas_11[[#This Row],[Total Horas exigidas mes]],"CUMPLE","INCUMPLIMIENTO"))</f>
        <v/>
      </c>
      <c r="H8" s="3">
        <f>+Tabla_Horas_11[[#This Row],[HORAS MES (FICHAJES)]]-Tabla_Horas_11[[#This Row],[Total Horas exigidas mes]]</f>
        <v>0</v>
      </c>
    </row>
    <row r="9" spans="1:8" x14ac:dyDescent="0.25">
      <c r="B9" s="1" t="s">
        <v>14</v>
      </c>
      <c r="C9" s="5"/>
      <c r="D9" s="3">
        <f>+IFERROR(INDEX(RATIO[DEP 26],MATCH(Tabla_Horas_11[[#This Row],[CATEGORIA PROFESIONAL]],RATIO[CATEGORIA PROFESIONAL],0)),0)</f>
        <v>0.17808219178082191</v>
      </c>
      <c r="E9" s="3">
        <f>+IFERROR(INDEX(RATIO[NO DEP 26],MATCH(Tabla_Horas_11[[#This Row],[CATEGORIA PROFESIONAL]],RATIO[CATEGORIA PROFESIONAL],0)),0)</f>
        <v>6.7123287671232879E-2</v>
      </c>
      <c r="F9" s="3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9" t="str">
        <f>IF(Tabla_Horas_11[[#This Row],[Total Horas exigidas mes]]=0,"",IF(Tabla_Horas_11[[#This Row],[HORAS MES (FICHAJES)]]&gt;=Tabla_Horas_11[[#This Row],[Total Horas exigidas mes]],"CUMPLE","INCUMPLIMIENTO"))</f>
        <v/>
      </c>
      <c r="H9" s="3">
        <f>+Tabla_Horas_11[[#This Row],[HORAS MES (FICHAJES)]]-Tabla_Horas_11[[#This Row],[Total Horas exigidas mes]]</f>
        <v>0</v>
      </c>
    </row>
    <row r="10" spans="1:8" x14ac:dyDescent="0.25">
      <c r="B10" s="5"/>
      <c r="C10" s="5"/>
      <c r="D10" s="3">
        <f>+IFERROR(INDEX(RATIO[DEP 26],MATCH(Tabla_Horas_11[[#This Row],[CATEGORIA PROFESIONAL]],RATIO[CATEGORIA PROFESIONAL],0)),0)</f>
        <v>0</v>
      </c>
      <c r="E10" s="3">
        <f>+IFERROR(INDEX(RATIO[NO DEP 26],MATCH(Tabla_Horas_11[[#This Row],[CATEGORIA PROFESIONAL]],RATIO[CATEGORIA PROFESIONAL],0)),0)</f>
        <v>0</v>
      </c>
      <c r="F10" s="3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10" t="str">
        <f>IF(Tabla_Horas_11[[#This Row],[Total Horas exigidas mes]]=0,"",IF(Tabla_Horas_11[[#This Row],[HORAS MES (FICHAJES)]]&gt;=Tabla_Horas_11[[#This Row],[Total Horas exigidas mes]],"CUMPLE","INCUMPLIMIENTO"))</f>
        <v/>
      </c>
      <c r="H10" s="3">
        <f>+Tabla_Horas_11[[#This Row],[HORAS MES (FICHAJES)]]-Tabla_Horas_11[[#This Row],[Total Horas exigidas mes]]</f>
        <v>0</v>
      </c>
    </row>
    <row r="11" spans="1:8" x14ac:dyDescent="0.25">
      <c r="B11" s="5"/>
      <c r="C11" s="5"/>
      <c r="D11" s="3">
        <f>+IFERROR(INDEX(RATIO[DEP 26],MATCH(Tabla_Horas_11[[#This Row],[CATEGORIA PROFESIONAL]],RATIO[CATEGORIA PROFESIONAL],0)),0)</f>
        <v>0</v>
      </c>
      <c r="E11" s="3">
        <f>+IFERROR(INDEX(RATIO[NO DEP 26],MATCH(Tabla_Horas_11[[#This Row],[CATEGORIA PROFESIONAL]],RATIO[CATEGORIA PROFESIONAL],0)),0)</f>
        <v>0</v>
      </c>
      <c r="F11" s="3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11" t="str">
        <f>IF(Tabla_Horas_11[[#This Row],[Total Horas exigidas mes]]=0,"",IF(Tabla_Horas_11[[#This Row],[HORAS MES (FICHAJES)]]&gt;=Tabla_Horas_11[[#This Row],[Total Horas exigidas mes]],"CUMPLE","INCUMPLIMIENTO"))</f>
        <v/>
      </c>
      <c r="H11" s="3">
        <f>+Tabla_Horas_11[[#This Row],[HORAS MES (FICHAJES)]]-Tabla_Horas_11[[#This Row],[Total Horas exigidas mes]]</f>
        <v>0</v>
      </c>
    </row>
  </sheetData>
  <sheetProtection password="D7A0" sheet="1" objects="1" scenarios="1"/>
  <conditionalFormatting sqref="H8:H11">
    <cfRule type="cellIs" dxfId="48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A30" sqref="A30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9" x14ac:dyDescent="0.25">
      <c r="A1" t="str">
        <f>"Año "&amp;Tabla_Año[]</f>
        <v>Año 2026</v>
      </c>
    </row>
    <row r="2" spans="1:9" x14ac:dyDescent="0.25">
      <c r="B2" t="s">
        <v>19</v>
      </c>
      <c r="C2" t="s">
        <v>20</v>
      </c>
      <c r="D2" t="s">
        <v>44</v>
      </c>
      <c r="E2" t="s">
        <v>21</v>
      </c>
      <c r="H2" t="s">
        <v>11</v>
      </c>
      <c r="I2" t="s">
        <v>12</v>
      </c>
    </row>
    <row r="3" spans="1:9" x14ac:dyDescent="0.25">
      <c r="B3" s="1">
        <f>+Tabla_Ocup_12[Total plazas ocupadas Dependiente]+Tabla_Ocup_12[Plazas Ocupadas ED]*0.5*248/365+Tabla_Ocup_12[Total plazas ocupadas No dependiente]</f>
        <v>0</v>
      </c>
      <c r="C3" s="5"/>
      <c r="D3" s="5"/>
      <c r="E3" s="5"/>
      <c r="H3" s="6" t="s">
        <v>23</v>
      </c>
      <c r="I3">
        <f>DAY(EOMONTH(1&amp;"/"&amp;Tabla_Mes_12[MES]&amp;"/"&amp;Tabla_Año[],0))</f>
        <v>31</v>
      </c>
    </row>
    <row r="7" spans="1:9" x14ac:dyDescent="0.25">
      <c r="B7" t="s">
        <v>0</v>
      </c>
      <c r="C7" t="s">
        <v>39</v>
      </c>
      <c r="D7" t="s">
        <v>36</v>
      </c>
      <c r="E7" t="s">
        <v>37</v>
      </c>
      <c r="F7" t="s">
        <v>38</v>
      </c>
      <c r="G7" t="s">
        <v>40</v>
      </c>
      <c r="H7" t="s">
        <v>27</v>
      </c>
    </row>
    <row r="8" spans="1:9" x14ac:dyDescent="0.25">
      <c r="B8" s="1" t="s">
        <v>13</v>
      </c>
      <c r="C8" s="5"/>
      <c r="D8" s="3">
        <f>+IFERROR(INDEX(RATIO[DEP 26],MATCH(Tabla_Horas_12[[#This Row],[CATEGORIA PROFESIONAL]],RATIO[CATEGORIA PROFESIONAL],0)),0)</f>
        <v>2.2191780821917808</v>
      </c>
      <c r="E8" s="3">
        <f>+IFERROR(INDEX(RATIO[NO DEP 26],MATCH(Tabla_Horas_12[[#This Row],[CATEGORIA PROFESIONAL]],RATIO[CATEGORIA PROFESIONAL],0)),0)</f>
        <v>0.73972602739726023</v>
      </c>
      <c r="F8" s="3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8" t="str">
        <f>IF(Tabla_Horas_12[[#This Row],[Total Horas exigidas mes]]=0,"",IF(Tabla_Horas_12[[#This Row],[HORAS MES (FICHAJES)]]&gt;=Tabla_Horas_12[[#This Row],[Total Horas exigidas mes]],"CUMPLE","INCUMPLIMIENTO"))</f>
        <v/>
      </c>
      <c r="H8" s="3">
        <f>+Tabla_Horas_12[[#This Row],[HORAS MES (FICHAJES)]]-Tabla_Horas_12[[#This Row],[Total Horas exigidas mes]]</f>
        <v>0</v>
      </c>
    </row>
    <row r="9" spans="1:9" x14ac:dyDescent="0.25">
      <c r="B9" s="1" t="s">
        <v>14</v>
      </c>
      <c r="C9" s="5"/>
      <c r="D9" s="3">
        <f>+IFERROR(INDEX(RATIO[DEP 26],MATCH(Tabla_Horas_12[[#This Row],[CATEGORIA PROFESIONAL]],RATIO[CATEGORIA PROFESIONAL],0)),0)</f>
        <v>0.17808219178082191</v>
      </c>
      <c r="E9" s="3">
        <f>+IFERROR(INDEX(RATIO[NO DEP 26],MATCH(Tabla_Horas_12[[#This Row],[CATEGORIA PROFESIONAL]],RATIO[CATEGORIA PROFESIONAL],0)),0)</f>
        <v>6.7123287671232879E-2</v>
      </c>
      <c r="F9" s="3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9" t="str">
        <f>IF(Tabla_Horas_12[[#This Row],[Total Horas exigidas mes]]=0,"",IF(Tabla_Horas_12[[#This Row],[HORAS MES (FICHAJES)]]&gt;=Tabla_Horas_12[[#This Row],[Total Horas exigidas mes]],"CUMPLE","INCUMPLIMIENTO"))</f>
        <v/>
      </c>
      <c r="H9" s="3">
        <f>+Tabla_Horas_12[[#This Row],[HORAS MES (FICHAJES)]]-Tabla_Horas_12[[#This Row],[Total Horas exigidas mes]]</f>
        <v>0</v>
      </c>
    </row>
    <row r="10" spans="1:9" x14ac:dyDescent="0.25">
      <c r="B10" s="5"/>
      <c r="C10" s="5"/>
      <c r="D10" s="3">
        <f>+IFERROR(INDEX(RATIO[DEP 26],MATCH(Tabla_Horas_12[[#This Row],[CATEGORIA PROFESIONAL]],RATIO[CATEGORIA PROFESIONAL],0)),0)</f>
        <v>0</v>
      </c>
      <c r="E10" s="3">
        <f>+IFERROR(INDEX(RATIO[NO DEP 26],MATCH(Tabla_Horas_12[[#This Row],[CATEGORIA PROFESIONAL]],RATIO[CATEGORIA PROFESIONAL],0)),0)</f>
        <v>0</v>
      </c>
      <c r="F10" s="3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10" t="str">
        <f>IF(Tabla_Horas_12[[#This Row],[Total Horas exigidas mes]]=0,"",IF(Tabla_Horas_12[[#This Row],[HORAS MES (FICHAJES)]]&gt;=Tabla_Horas_12[[#This Row],[Total Horas exigidas mes]],"CUMPLE","INCUMPLIMIENTO"))</f>
        <v/>
      </c>
      <c r="H10" s="3">
        <f>+Tabla_Horas_12[[#This Row],[HORAS MES (FICHAJES)]]-Tabla_Horas_12[[#This Row],[Total Horas exigidas mes]]</f>
        <v>0</v>
      </c>
    </row>
    <row r="11" spans="1:9" x14ac:dyDescent="0.25">
      <c r="B11" s="5"/>
      <c r="C11" s="5"/>
      <c r="D11" s="3"/>
      <c r="E11" s="3"/>
      <c r="F11" s="3"/>
      <c r="H11" s="3"/>
    </row>
  </sheetData>
  <sheetProtection password="D7A0" sheet="1" objects="1" scenarios="1"/>
  <conditionalFormatting sqref="H8:H11">
    <cfRule type="cellIs" dxfId="3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D14" sqref="D14"/>
    </sheetView>
  </sheetViews>
  <sheetFormatPr baseColWidth="10" defaultRowHeight="15" x14ac:dyDescent="0.25"/>
  <cols>
    <col min="2" max="2" width="14.140625" customWidth="1"/>
    <col min="3" max="3" width="16.28515625" customWidth="1"/>
    <col min="4" max="4" width="19.5703125" customWidth="1"/>
    <col min="7" max="7" width="49.7109375" bestFit="1" customWidth="1"/>
    <col min="16" max="16" width="14" customWidth="1"/>
    <col min="18" max="18" width="14" customWidth="1"/>
    <col min="19" max="19" width="12.85546875" customWidth="1"/>
  </cols>
  <sheetData>
    <row r="1" spans="1:10" x14ac:dyDescent="0.25">
      <c r="A1" t="str">
        <f>"Año "&amp;Tabla_Año[]</f>
        <v>Año 2026</v>
      </c>
      <c r="G1" t="s">
        <v>40</v>
      </c>
    </row>
    <row r="2" spans="1:10" x14ac:dyDescent="0.25">
      <c r="A2" t="s">
        <v>11</v>
      </c>
      <c r="B2" t="s">
        <v>24</v>
      </c>
      <c r="C2" t="s">
        <v>25</v>
      </c>
      <c r="D2" t="s">
        <v>26</v>
      </c>
      <c r="G2" t="s">
        <v>34</v>
      </c>
      <c r="H2" s="3" t="s">
        <v>22</v>
      </c>
      <c r="I2" s="3" t="s">
        <v>23</v>
      </c>
      <c r="J2" t="s">
        <v>41</v>
      </c>
    </row>
    <row r="3" spans="1:10" x14ac:dyDescent="0.25">
      <c r="A3" t="s">
        <v>22</v>
      </c>
      <c r="B3">
        <f>+Tabla_Ocup_11[Total Plazas Ocupadas]</f>
        <v>0</v>
      </c>
      <c r="C3">
        <f>+Tabla_Ocup_11[Total plazas ocupadas Dependiente]</f>
        <v>0</v>
      </c>
      <c r="D3">
        <f>+Tabla_Ocup_11[Total plazas ocupadas No dependiente]</f>
        <v>0</v>
      </c>
      <c r="G3" t="s">
        <v>13</v>
      </c>
      <c r="H3" s="3">
        <f>+NOVIEMBRE!$H$8</f>
        <v>0</v>
      </c>
      <c r="I3" s="3">
        <f>+DICIEMBRE!$H$8</f>
        <v>0</v>
      </c>
      <c r="J3" s="3">
        <f>SUM(INCUMPLIMIENTOS[[#This Row],[NOVIEMBRE]:[DICIEMBRE]])</f>
        <v>0</v>
      </c>
    </row>
    <row r="4" spans="1:10" x14ac:dyDescent="0.25">
      <c r="A4" t="s">
        <v>23</v>
      </c>
      <c r="B4">
        <f>+Tabla_Ocup_12[Total Plazas Ocupadas]</f>
        <v>0</v>
      </c>
      <c r="C4">
        <f>+Tabla_Ocup_12[Total plazas ocupadas Dependiente]</f>
        <v>0</v>
      </c>
      <c r="D4">
        <f>+Tabla_Ocup_12[Total plazas ocupadas No dependiente]</f>
        <v>0</v>
      </c>
      <c r="G4" t="s">
        <v>14</v>
      </c>
      <c r="H4" s="3">
        <f>+NOVIEMBRE!$H$9</f>
        <v>0</v>
      </c>
      <c r="I4" s="3">
        <f>+DICIEMBRE!$H$9</f>
        <v>0</v>
      </c>
      <c r="J4" s="3">
        <f>SUM(INCUMPLIMIENTOS[[#This Row],[NOVIEMBRE]:[DICIEMBRE]])</f>
        <v>0</v>
      </c>
    </row>
    <row r="5" spans="1:10" x14ac:dyDescent="0.25">
      <c r="G5" t="s">
        <v>35</v>
      </c>
      <c r="H5" s="3">
        <f>+NOVIEMBRE!$H$10</f>
        <v>0</v>
      </c>
      <c r="I5" s="3">
        <f>+DICIEMBRE!$H$10</f>
        <v>0</v>
      </c>
      <c r="J5" s="3">
        <f>SUM(INCUMPLIMIENTOS[[#This Row],[NOVIEMBRE]:[DICIEMBRE]])</f>
        <v>0</v>
      </c>
    </row>
    <row r="6" spans="1:10" x14ac:dyDescent="0.25">
      <c r="G6" t="s">
        <v>18</v>
      </c>
      <c r="H6" s="3">
        <f>+NOVIEMBRE!$H$11</f>
        <v>0</v>
      </c>
      <c r="I6" s="3">
        <f>+DICIEMBRE!$H$11</f>
        <v>0</v>
      </c>
      <c r="J6" s="3">
        <f>SUM(INCUMPLIMIENTOS[[#This Row],[NOVIEMBRE]:[DICIEMBRE]])</f>
        <v>0</v>
      </c>
    </row>
    <row r="9" spans="1:10" x14ac:dyDescent="0.25">
      <c r="G9" t="s">
        <v>42</v>
      </c>
    </row>
    <row r="10" spans="1:10" x14ac:dyDescent="0.25">
      <c r="G10" t="s">
        <v>34</v>
      </c>
      <c r="H10" s="3" t="s">
        <v>22</v>
      </c>
      <c r="I10" s="3" t="s">
        <v>23</v>
      </c>
      <c r="J10" t="s">
        <v>41</v>
      </c>
    </row>
    <row r="11" spans="1:10" x14ac:dyDescent="0.25">
      <c r="G11" t="s">
        <v>13</v>
      </c>
      <c r="H11" s="3">
        <f>+NOVIEMBRE!$F$8</f>
        <v>0</v>
      </c>
      <c r="I11" s="3">
        <f>+DICIEMBRE!$F$8</f>
        <v>0</v>
      </c>
      <c r="J11" s="3">
        <f>+SUM(EXIGENCIAS[[#This Row],[NOVIEMBRE]:[DICIEMBRE]])</f>
        <v>0</v>
      </c>
    </row>
    <row r="12" spans="1:10" x14ac:dyDescent="0.25">
      <c r="G12" t="s">
        <v>14</v>
      </c>
      <c r="H12" s="3">
        <f>+NOVIEMBRE!$F$9</f>
        <v>0</v>
      </c>
      <c r="I12" s="3">
        <f>+DICIEMBRE!$F$9</f>
        <v>0</v>
      </c>
      <c r="J12" s="3">
        <f>+SUM(EXIGENCIAS[[#This Row],[NOVIEMBRE]:[DICIEMBRE]])</f>
        <v>0</v>
      </c>
    </row>
    <row r="13" spans="1:10" x14ac:dyDescent="0.25">
      <c r="G13" t="s">
        <v>35</v>
      </c>
      <c r="H13" s="3">
        <f>+NOVIEMBRE!$F$10</f>
        <v>0</v>
      </c>
      <c r="I13" s="3">
        <f>+DICIEMBRE!$F$10</f>
        <v>0</v>
      </c>
      <c r="J13" s="3">
        <f>+SUM(EXIGENCIAS[[#This Row],[NOVIEMBRE]:[DICIEMBRE]])</f>
        <v>0</v>
      </c>
    </row>
    <row r="14" spans="1:10" x14ac:dyDescent="0.25">
      <c r="G14" t="s">
        <v>18</v>
      </c>
      <c r="H14" s="3">
        <f>+NOVIEMBRE!$F$11</f>
        <v>0</v>
      </c>
      <c r="I14" s="3">
        <f>+DICIEMBRE!$F$11</f>
        <v>0</v>
      </c>
      <c r="J14" s="3">
        <f>+SUM(EXIGENCIAS[[#This Row],[NOVIEMBRE]:[DICIEMBRE]])</f>
        <v>0</v>
      </c>
    </row>
    <row r="17" spans="7:10" x14ac:dyDescent="0.25">
      <c r="G17" t="s">
        <v>43</v>
      </c>
    </row>
    <row r="18" spans="7:10" x14ac:dyDescent="0.25">
      <c r="G18" t="s">
        <v>34</v>
      </c>
      <c r="H18" s="3" t="s">
        <v>22</v>
      </c>
      <c r="I18" s="3" t="s">
        <v>23</v>
      </c>
      <c r="J18" t="s">
        <v>41</v>
      </c>
    </row>
    <row r="19" spans="7:10" x14ac:dyDescent="0.25">
      <c r="G19" t="s">
        <v>13</v>
      </c>
      <c r="H19" s="3">
        <f>+NOVIEMBRE!$C$8</f>
        <v>0</v>
      </c>
      <c r="I19" s="3">
        <f>+DICIEMBRE!$C$8</f>
        <v>0</v>
      </c>
      <c r="J19" s="3">
        <f>+SUM(EXIGENCIAS10[[#This Row],[NOVIEMBRE]:[DICIEMBRE]])</f>
        <v>0</v>
      </c>
    </row>
    <row r="20" spans="7:10" x14ac:dyDescent="0.25">
      <c r="G20" t="s">
        <v>14</v>
      </c>
      <c r="H20" s="3">
        <f>+NOVIEMBRE!$C$9</f>
        <v>0</v>
      </c>
      <c r="I20" s="3">
        <f>+DICIEMBRE!$C$9</f>
        <v>0</v>
      </c>
      <c r="J20" s="3">
        <f>+SUM(EXIGENCIAS10[[#This Row],[NOVIEMBRE]:[DICIEMBRE]])</f>
        <v>0</v>
      </c>
    </row>
    <row r="21" spans="7:10" x14ac:dyDescent="0.25">
      <c r="G21" t="s">
        <v>35</v>
      </c>
      <c r="H21" s="3">
        <f>+NOVIEMBRE!$C$10</f>
        <v>0</v>
      </c>
      <c r="I21" s="3">
        <f>+DICIEMBRE!$C$10</f>
        <v>0</v>
      </c>
      <c r="J21" s="3">
        <f>+SUM(EXIGENCIAS10[[#This Row],[NOVIEMBRE]:[DICIEMBRE]])</f>
        <v>0</v>
      </c>
    </row>
    <row r="22" spans="7:10" x14ac:dyDescent="0.25">
      <c r="G22" t="s">
        <v>18</v>
      </c>
      <c r="H22" s="3">
        <f>+NOVIEMBRE!$C$11</f>
        <v>0</v>
      </c>
      <c r="I22" s="3">
        <f>+DICIEMBRE!$C$11</f>
        <v>0</v>
      </c>
      <c r="J22" s="3">
        <f>+SUM(EXIGENCIAS10[[#This Row],[NOVIEMBRE]:[DICIEMBRE]])</f>
        <v>0</v>
      </c>
    </row>
    <row r="24" spans="7:10" x14ac:dyDescent="0.25">
      <c r="H24" s="3"/>
      <c r="I24" s="3"/>
      <c r="J24" s="3"/>
    </row>
    <row r="25" spans="7:10" x14ac:dyDescent="0.25">
      <c r="H25" s="3"/>
      <c r="I25" s="3"/>
      <c r="J25" s="3"/>
    </row>
    <row r="26" spans="7:10" x14ac:dyDescent="0.25">
      <c r="H26" s="3"/>
      <c r="I26" s="3"/>
      <c r="J26" s="3"/>
    </row>
    <row r="27" spans="7:10" x14ac:dyDescent="0.25">
      <c r="H27" s="3"/>
      <c r="I27" s="3"/>
      <c r="J27" s="3"/>
    </row>
    <row r="28" spans="7:10" x14ac:dyDescent="0.25">
      <c r="H28" s="3"/>
      <c r="I28" s="3"/>
      <c r="J28" s="3"/>
    </row>
  </sheetData>
  <sheetProtection password="D7A0" sheet="1" objects="1" scenarios="1"/>
  <conditionalFormatting sqref="H2:I6 H10:I14 H18:I22">
    <cfRule type="cellIs" dxfId="24" priority="6" operator="lessThan">
      <formula>0</formula>
    </cfRule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A11" sqref="A11:A12"/>
    </sheetView>
  </sheetViews>
  <sheetFormatPr baseColWidth="10" defaultRowHeight="15" x14ac:dyDescent="0.25"/>
  <cols>
    <col min="1" max="1" width="49.7109375" bestFit="1" customWidth="1"/>
    <col min="6" max="6" width="49.7109375" bestFit="1" customWidth="1"/>
    <col min="7" max="7" width="14.42578125" bestFit="1" customWidth="1"/>
    <col min="8" max="8" width="12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 t="s">
        <v>13</v>
      </c>
      <c r="B2" s="2">
        <v>2.2191780821917808</v>
      </c>
      <c r="C2" s="2">
        <v>0.73972602739726023</v>
      </c>
      <c r="D2" s="2">
        <v>2.2191780821917808</v>
      </c>
      <c r="E2" s="2">
        <v>0.73972602739726023</v>
      </c>
      <c r="F2" s="2">
        <v>2.2191780821917808</v>
      </c>
      <c r="G2" s="2">
        <v>0.73972602739726023</v>
      </c>
      <c r="H2" s="2">
        <v>2.2191780821917808</v>
      </c>
      <c r="I2" s="2">
        <v>0.73972602739726023</v>
      </c>
      <c r="J2" s="2">
        <v>2.2191780821917808</v>
      </c>
      <c r="K2" s="2">
        <v>0.73972602739726023</v>
      </c>
    </row>
    <row r="3" spans="1:11" x14ac:dyDescent="0.25">
      <c r="A3" s="1" t="s">
        <v>14</v>
      </c>
      <c r="B3" s="2">
        <v>0.17808219178082191</v>
      </c>
      <c r="C3" s="2">
        <v>6.7123287671232879E-2</v>
      </c>
      <c r="D3" s="2">
        <v>0.17808219178082191</v>
      </c>
      <c r="E3" s="2">
        <v>6.7123287671232879E-2</v>
      </c>
      <c r="F3" s="2">
        <v>0.17808219178082191</v>
      </c>
      <c r="G3" s="2">
        <v>6.7123287671232879E-2</v>
      </c>
      <c r="H3" s="2">
        <v>0.17808219178082191</v>
      </c>
      <c r="I3" s="2">
        <v>6.7123287671232879E-2</v>
      </c>
      <c r="J3" s="2">
        <v>0.17808219178082191</v>
      </c>
      <c r="K3" s="2">
        <v>6.7123287671232879E-2</v>
      </c>
    </row>
    <row r="4" spans="1:11" x14ac:dyDescent="0.25">
      <c r="A4" t="s">
        <v>31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</row>
    <row r="5" spans="1:11" x14ac:dyDescent="0.25">
      <c r="A5" s="1" t="s">
        <v>15</v>
      </c>
      <c r="B5" s="2">
        <v>9.4246575342465749E-2</v>
      </c>
      <c r="C5" s="2">
        <v>9.4246575342465749E-2</v>
      </c>
      <c r="D5" s="2">
        <v>9.2602739726027394E-2</v>
      </c>
      <c r="E5" s="2">
        <v>9.2602739726027394E-2</v>
      </c>
      <c r="F5" s="2">
        <v>9.1780821917808217E-2</v>
      </c>
      <c r="G5" s="2">
        <v>9.1780821917808217E-2</v>
      </c>
      <c r="H5" s="2">
        <v>9.0684931506849323E-2</v>
      </c>
      <c r="I5" s="2">
        <v>9.0684931506849323E-2</v>
      </c>
      <c r="J5" s="2">
        <v>9.0356164383561657E-2</v>
      </c>
      <c r="K5" s="2">
        <v>9.0356164383561657E-2</v>
      </c>
    </row>
    <row r="6" spans="1:11" x14ac:dyDescent="0.25">
      <c r="A6" s="1" t="s">
        <v>16</v>
      </c>
      <c r="B6" s="2">
        <v>0.16273972602739725</v>
      </c>
      <c r="C6" s="2">
        <v>9.4246575342465749E-2</v>
      </c>
      <c r="D6" s="2">
        <v>0.1610958904109589</v>
      </c>
      <c r="E6" s="2">
        <v>9.2602739726027394E-2</v>
      </c>
      <c r="F6" s="2">
        <v>0.16027397260273973</v>
      </c>
      <c r="G6" s="2">
        <v>9.1780821917808217E-2</v>
      </c>
      <c r="H6" s="2">
        <v>0.15917808219178081</v>
      </c>
      <c r="I6" s="2">
        <v>9.0684931506849323E-2</v>
      </c>
      <c r="J6" s="2">
        <v>0.15884931506849317</v>
      </c>
      <c r="K6" s="2">
        <v>9.0356164383561657E-2</v>
      </c>
    </row>
    <row r="7" spans="1:11" x14ac:dyDescent="0.25">
      <c r="A7" s="1" t="s">
        <v>17</v>
      </c>
      <c r="B7" s="2">
        <v>0.23123287671232878</v>
      </c>
      <c r="C7" s="2">
        <v>9.4246575342465749E-2</v>
      </c>
      <c r="D7" s="2">
        <v>0.2295890410958904</v>
      </c>
      <c r="E7" s="2">
        <v>9.2602739726027394E-2</v>
      </c>
      <c r="F7" s="2">
        <v>0.22876712328767124</v>
      </c>
      <c r="G7" s="2">
        <v>9.1780821917808217E-2</v>
      </c>
      <c r="H7" s="2">
        <v>0.22767123287671232</v>
      </c>
      <c r="I7" s="2">
        <v>9.0684931506849323E-2</v>
      </c>
      <c r="J7" s="2">
        <v>0.22734246575342468</v>
      </c>
      <c r="K7" s="2">
        <v>9.0356164383561657E-2</v>
      </c>
    </row>
    <row r="8" spans="1:11" x14ac:dyDescent="0.25">
      <c r="A8" s="1" t="s">
        <v>18</v>
      </c>
      <c r="B8" s="2">
        <v>4.1095890410958902E-2</v>
      </c>
      <c r="C8" s="2">
        <v>0</v>
      </c>
      <c r="D8" s="2">
        <v>4.1095890410958902E-2</v>
      </c>
      <c r="E8" s="2">
        <v>0</v>
      </c>
      <c r="F8" s="2">
        <v>4.1095890410958902E-2</v>
      </c>
      <c r="G8" s="2">
        <v>0</v>
      </c>
      <c r="H8" s="2">
        <v>4.1095890410958902E-2</v>
      </c>
      <c r="I8" s="2">
        <v>0</v>
      </c>
      <c r="J8" s="2">
        <v>4.1095890410958902E-2</v>
      </c>
      <c r="K8" s="2">
        <v>0</v>
      </c>
    </row>
    <row r="11" spans="1:11" x14ac:dyDescent="0.25">
      <c r="A11" s="4" t="s">
        <v>45</v>
      </c>
      <c r="E11" t="s">
        <v>28</v>
      </c>
      <c r="F11" t="s">
        <v>29</v>
      </c>
      <c r="G11" t="s">
        <v>30</v>
      </c>
      <c r="H11" t="s">
        <v>18</v>
      </c>
    </row>
    <row r="12" spans="1:11" x14ac:dyDescent="0.25">
      <c r="A12" s="4">
        <v>2026</v>
      </c>
      <c r="F12" t="s">
        <v>31</v>
      </c>
    </row>
    <row r="13" spans="1:11" x14ac:dyDescent="0.25">
      <c r="E13" t="s">
        <v>32</v>
      </c>
      <c r="F13" t="s">
        <v>15</v>
      </c>
      <c r="G13" t="s">
        <v>30</v>
      </c>
      <c r="H13" t="s">
        <v>18</v>
      </c>
    </row>
    <row r="14" spans="1:11" x14ac:dyDescent="0.25">
      <c r="E14" t="s">
        <v>33</v>
      </c>
      <c r="F14" t="s">
        <v>16</v>
      </c>
      <c r="H14" t="s">
        <v>33</v>
      </c>
    </row>
    <row r="15" spans="1:11" x14ac:dyDescent="0.25">
      <c r="F15" t="s">
        <v>17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NOVIEMBRE</vt:lpstr>
      <vt:lpstr>DICIEMBRE</vt:lpstr>
      <vt:lpstr>AÑO 2026</vt:lpstr>
      <vt:lpstr>DATOS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dcterms:created xsi:type="dcterms:W3CDTF">2026-08-25T06:46:16Z</dcterms:created>
  <dcterms:modified xsi:type="dcterms:W3CDTF">2026-09-09T07:34:14Z</dcterms:modified>
</cp:coreProperties>
</file>