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5\PL25 - AB - Operaciones\02. Condiciones Reguladoras\"/>
    </mc:Choice>
  </mc:AlternateContent>
  <xr:revisionPtr revIDLastSave="0" documentId="13_ncr:1_{1BB0D503-9AD8-4AD2-96B3-F643D167F69B}" xr6:coauthVersionLast="47" xr6:coauthVersionMax="47" xr10:uidLastSave="{00000000-0000-0000-0000-000000000000}"/>
  <bookViews>
    <workbookView xWindow="-120" yWindow="-120" windowWidth="29040" windowHeight="15720" tabRatio="721" xr2:uid="{EF615531-17D1-4105-96B1-DE144AFCFA8E}"/>
  </bookViews>
  <sheets>
    <sheet name="Anexo XIII - Paquetes Lote 1" sheetId="12" r:id="rId1"/>
    <sheet name="Anexo XIV - Paquetes Lote 2" sheetId="13" r:id="rId2"/>
    <sheet name="Anexo XV - Perfiles - Lote 1" sheetId="8" r:id="rId3"/>
    <sheet name="Anexo XVI - Perfiles - Lote 2" sheetId="14" r:id="rId4"/>
    <sheet name="Anexo XVII - Perfiles - Lote 3" sheetId="17" r:id="rId5"/>
    <sheet name="Anexo XVIII - Perfiles - Lote 4" sheetId="18" r:id="rId6"/>
    <sheet name="Anexo XIX - Valor Estimado" sheetId="19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8" i="13" l="1"/>
  <c r="O29" i="13"/>
  <c r="O27" i="13"/>
  <c r="O30" i="13"/>
  <c r="O25" i="13"/>
  <c r="O26" i="13"/>
  <c r="C16" i="18"/>
  <c r="F28" i="13" l="1"/>
  <c r="H28" i="13" s="1"/>
  <c r="J28" i="13" s="1"/>
  <c r="L28" i="13" s="1"/>
  <c r="N28" i="13" l="1"/>
  <c r="O19" i="13" l="1"/>
  <c r="O17" i="13"/>
  <c r="O14" i="13"/>
  <c r="O35" i="13"/>
  <c r="O36" i="13"/>
  <c r="O37" i="13"/>
  <c r="O38" i="13"/>
  <c r="O39" i="13"/>
  <c r="O40" i="13"/>
  <c r="O11" i="13"/>
  <c r="O12" i="13"/>
  <c r="O13" i="13"/>
  <c r="O15" i="13"/>
  <c r="O16" i="13"/>
  <c r="O18" i="13"/>
  <c r="O20" i="13"/>
  <c r="O21" i="13"/>
  <c r="O22" i="13"/>
  <c r="O23" i="13"/>
  <c r="O24" i="13"/>
  <c r="D46" i="13"/>
  <c r="G46" i="13" s="1"/>
  <c r="D47" i="13"/>
  <c r="H47" i="13" s="1"/>
  <c r="D48" i="13"/>
  <c r="H48" i="13" s="1"/>
  <c r="D49" i="13"/>
  <c r="H49" i="13" s="1"/>
  <c r="D50" i="13"/>
  <c r="H50" i="13" s="1"/>
  <c r="D45" i="13"/>
  <c r="H45" i="13" s="1"/>
  <c r="F36" i="13"/>
  <c r="H36" i="13" s="1"/>
  <c r="J36" i="13" s="1"/>
  <c r="L36" i="13" s="1"/>
  <c r="F37" i="13"/>
  <c r="H37" i="13" s="1"/>
  <c r="J37" i="13" s="1"/>
  <c r="L37" i="13" s="1"/>
  <c r="F38" i="13"/>
  <c r="H38" i="13" s="1"/>
  <c r="J38" i="13" s="1"/>
  <c r="L38" i="13" s="1"/>
  <c r="F39" i="13"/>
  <c r="H39" i="13" s="1"/>
  <c r="J39" i="13" s="1"/>
  <c r="L39" i="13" s="1"/>
  <c r="F40" i="13"/>
  <c r="H40" i="13" s="1"/>
  <c r="J40" i="13" s="1"/>
  <c r="L40" i="13" s="1"/>
  <c r="F35" i="13"/>
  <c r="H35" i="13" s="1"/>
  <c r="J35" i="13" s="1"/>
  <c r="L35" i="13" s="1"/>
  <c r="O10" i="13"/>
  <c r="F11" i="13"/>
  <c r="H11" i="13" s="1"/>
  <c r="J11" i="13" s="1"/>
  <c r="L11" i="13" s="1"/>
  <c r="F12" i="13"/>
  <c r="H12" i="13" s="1"/>
  <c r="J12" i="13" s="1"/>
  <c r="L12" i="13" s="1"/>
  <c r="F13" i="13"/>
  <c r="H13" i="13" s="1"/>
  <c r="J13" i="13" s="1"/>
  <c r="L13" i="13" s="1"/>
  <c r="F14" i="13"/>
  <c r="H14" i="13" s="1"/>
  <c r="J14" i="13" s="1"/>
  <c r="L14" i="13" s="1"/>
  <c r="F15" i="13"/>
  <c r="H15" i="13" s="1"/>
  <c r="J15" i="13" s="1"/>
  <c r="L15" i="13" s="1"/>
  <c r="F16" i="13"/>
  <c r="H16" i="13" s="1"/>
  <c r="J16" i="13" s="1"/>
  <c r="L16" i="13" s="1"/>
  <c r="F17" i="13"/>
  <c r="H17" i="13" s="1"/>
  <c r="J17" i="13" s="1"/>
  <c r="L17" i="13" s="1"/>
  <c r="F18" i="13"/>
  <c r="F19" i="13"/>
  <c r="F20" i="13"/>
  <c r="F21" i="13"/>
  <c r="F22" i="13"/>
  <c r="F23" i="13"/>
  <c r="H23" i="13" s="1"/>
  <c r="J23" i="13" s="1"/>
  <c r="L23" i="13" s="1"/>
  <c r="F24" i="13"/>
  <c r="H24" i="13" s="1"/>
  <c r="J24" i="13" s="1"/>
  <c r="L24" i="13" s="1"/>
  <c r="F25" i="13"/>
  <c r="H25" i="13" s="1"/>
  <c r="J25" i="13" s="1"/>
  <c r="L25" i="13" s="1"/>
  <c r="F26" i="13"/>
  <c r="F27" i="13"/>
  <c r="F29" i="13"/>
  <c r="F30" i="13"/>
  <c r="F10" i="13"/>
  <c r="H10" i="13" s="1"/>
  <c r="J10" i="13" s="1"/>
  <c r="L10" i="13" s="1"/>
  <c r="O12" i="12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11" i="12"/>
  <c r="J22" i="12"/>
  <c r="L22" i="12" s="1"/>
  <c r="J11" i="12"/>
  <c r="L11" i="12" s="1"/>
  <c r="H12" i="12"/>
  <c r="J12" i="12" s="1"/>
  <c r="L12" i="12" s="1"/>
  <c r="H17" i="12"/>
  <c r="J17" i="12" s="1"/>
  <c r="L17" i="12" s="1"/>
  <c r="H18" i="12"/>
  <c r="J18" i="12" s="1"/>
  <c r="L18" i="12" s="1"/>
  <c r="H22" i="12"/>
  <c r="H23" i="12"/>
  <c r="J23" i="12" s="1"/>
  <c r="L23" i="12" s="1"/>
  <c r="H29" i="12"/>
  <c r="J29" i="12" s="1"/>
  <c r="L29" i="12" s="1"/>
  <c r="H30" i="12"/>
  <c r="J30" i="12" s="1"/>
  <c r="L30" i="12" s="1"/>
  <c r="H11" i="12"/>
  <c r="F12" i="12"/>
  <c r="F13" i="12"/>
  <c r="H13" i="12" s="1"/>
  <c r="J13" i="12" s="1"/>
  <c r="L13" i="12" s="1"/>
  <c r="F14" i="12"/>
  <c r="H14" i="12" s="1"/>
  <c r="J14" i="12" s="1"/>
  <c r="F15" i="12"/>
  <c r="H15" i="12" s="1"/>
  <c r="J15" i="12" s="1"/>
  <c r="L15" i="12" s="1"/>
  <c r="F16" i="12"/>
  <c r="F17" i="12"/>
  <c r="F18" i="12"/>
  <c r="F19" i="12"/>
  <c r="H19" i="12" s="1"/>
  <c r="J19" i="12" s="1"/>
  <c r="L19" i="12" s="1"/>
  <c r="F20" i="12"/>
  <c r="H20" i="12" s="1"/>
  <c r="J20" i="12" s="1"/>
  <c r="F21" i="12"/>
  <c r="H21" i="12" s="1"/>
  <c r="F22" i="12"/>
  <c r="F23" i="12"/>
  <c r="F24" i="12"/>
  <c r="H24" i="12" s="1"/>
  <c r="J24" i="12" s="1"/>
  <c r="L24" i="12" s="1"/>
  <c r="F25" i="12"/>
  <c r="H25" i="12" s="1"/>
  <c r="J25" i="12" s="1"/>
  <c r="L25" i="12" s="1"/>
  <c r="F26" i="12"/>
  <c r="H26" i="12" s="1"/>
  <c r="J26" i="12" s="1"/>
  <c r="F27" i="12"/>
  <c r="H27" i="12" s="1"/>
  <c r="F28" i="12"/>
  <c r="F29" i="12"/>
  <c r="F30" i="12"/>
  <c r="F31" i="12"/>
  <c r="H31" i="12" s="1"/>
  <c r="J31" i="12" s="1"/>
  <c r="L31" i="12" s="1"/>
  <c r="F32" i="12"/>
  <c r="H32" i="12" s="1"/>
  <c r="J32" i="12" s="1"/>
  <c r="F33" i="12"/>
  <c r="H33" i="12" s="1"/>
  <c r="F11" i="12"/>
  <c r="L16" i="18"/>
  <c r="J16" i="18"/>
  <c r="H16" i="18"/>
  <c r="F16" i="18"/>
  <c r="D16" i="18"/>
  <c r="L15" i="18"/>
  <c r="J15" i="18"/>
  <c r="H15" i="18"/>
  <c r="F15" i="18"/>
  <c r="D15" i="18"/>
  <c r="C15" i="18"/>
  <c r="C18" i="18" s="1"/>
  <c r="F12" i="18"/>
  <c r="H12" i="18" s="1"/>
  <c r="F11" i="18"/>
  <c r="E15" i="18" s="1"/>
  <c r="L16" i="17"/>
  <c r="J16" i="17"/>
  <c r="H16" i="17"/>
  <c r="F16" i="17"/>
  <c r="D16" i="17"/>
  <c r="C16" i="17"/>
  <c r="L15" i="17"/>
  <c r="J15" i="17"/>
  <c r="H15" i="17"/>
  <c r="H18" i="17" s="1"/>
  <c r="F15" i="17"/>
  <c r="F18" i="17" s="1"/>
  <c r="D15" i="17"/>
  <c r="D18" i="17" s="1"/>
  <c r="C15" i="17"/>
  <c r="F12" i="17"/>
  <c r="H12" i="17" s="1"/>
  <c r="F11" i="17"/>
  <c r="H11" i="17" s="1"/>
  <c r="H19" i="14"/>
  <c r="J19" i="14"/>
  <c r="L19" i="14"/>
  <c r="F19" i="14"/>
  <c r="D19" i="14"/>
  <c r="C19" i="14"/>
  <c r="F13" i="14"/>
  <c r="H13" i="14" s="1"/>
  <c r="L18" i="14"/>
  <c r="J18" i="14"/>
  <c r="H18" i="14"/>
  <c r="F18" i="14"/>
  <c r="D18" i="14"/>
  <c r="C18" i="14"/>
  <c r="L17" i="14"/>
  <c r="J17" i="14"/>
  <c r="H17" i="14"/>
  <c r="F17" i="14"/>
  <c r="D17" i="14"/>
  <c r="C17" i="14"/>
  <c r="L16" i="14"/>
  <c r="J16" i="14"/>
  <c r="H16" i="14"/>
  <c r="F16" i="14"/>
  <c r="D16" i="14"/>
  <c r="C16" i="14"/>
  <c r="F12" i="14"/>
  <c r="E18" i="14" s="1"/>
  <c r="F11" i="14"/>
  <c r="H11" i="14" s="1"/>
  <c r="F10" i="14"/>
  <c r="E16" i="14" s="1"/>
  <c r="F12" i="8"/>
  <c r="H12" i="8" s="1"/>
  <c r="J12" i="8" s="1"/>
  <c r="L12" i="8" s="1"/>
  <c r="F13" i="8"/>
  <c r="H13" i="8" s="1"/>
  <c r="J13" i="8" s="1"/>
  <c r="L13" i="8" s="1"/>
  <c r="F11" i="8"/>
  <c r="H11" i="8" s="1"/>
  <c r="J11" i="8" s="1"/>
  <c r="L11" i="8" s="1"/>
  <c r="N17" i="12" l="1"/>
  <c r="N24" i="12"/>
  <c r="N12" i="12"/>
  <c r="N23" i="12"/>
  <c r="H16" i="12"/>
  <c r="J16" i="12" s="1"/>
  <c r="L16" i="12" s="1"/>
  <c r="N11" i="12"/>
  <c r="N22" i="12"/>
  <c r="H28" i="12"/>
  <c r="J28" i="12" s="1"/>
  <c r="L28" i="12" s="1"/>
  <c r="F18" i="18"/>
  <c r="D18" i="18"/>
  <c r="C18" i="17"/>
  <c r="L32" i="12"/>
  <c r="N32" i="12"/>
  <c r="L14" i="12"/>
  <c r="N14" i="12" s="1"/>
  <c r="J33" i="12"/>
  <c r="L33" i="12" s="1"/>
  <c r="N33" i="12"/>
  <c r="J21" i="12"/>
  <c r="L21" i="12" s="1"/>
  <c r="N18" i="12"/>
  <c r="N29" i="12"/>
  <c r="N30" i="12"/>
  <c r="L26" i="12"/>
  <c r="N26" i="12" s="1"/>
  <c r="J27" i="12"/>
  <c r="L27" i="12" s="1"/>
  <c r="L20" i="12"/>
  <c r="N20" i="12"/>
  <c r="H18" i="18"/>
  <c r="L18" i="18"/>
  <c r="J18" i="17"/>
  <c r="L18" i="17"/>
  <c r="N13" i="12"/>
  <c r="J18" i="18"/>
  <c r="N15" i="12"/>
  <c r="N25" i="12"/>
  <c r="N31" i="12"/>
  <c r="N19" i="12"/>
  <c r="E16" i="18"/>
  <c r="E18" i="18" s="1"/>
  <c r="L21" i="14"/>
  <c r="J21" i="14"/>
  <c r="C21" i="14"/>
  <c r="F21" i="14"/>
  <c r="D21" i="14"/>
  <c r="H21" i="14"/>
  <c r="O42" i="13"/>
  <c r="H46" i="13"/>
  <c r="N37" i="13"/>
  <c r="G45" i="13"/>
  <c r="G50" i="13"/>
  <c r="N35" i="13"/>
  <c r="N40" i="13"/>
  <c r="N39" i="13"/>
  <c r="N10" i="13"/>
  <c r="N38" i="13"/>
  <c r="N36" i="13"/>
  <c r="G49" i="13"/>
  <c r="G48" i="13"/>
  <c r="G47" i="13"/>
  <c r="H27" i="13"/>
  <c r="J27" i="13" s="1"/>
  <c r="L27" i="13" s="1"/>
  <c r="H26" i="13"/>
  <c r="J26" i="13" s="1"/>
  <c r="L26" i="13" s="1"/>
  <c r="H21" i="13"/>
  <c r="J21" i="13" s="1"/>
  <c r="L21" i="13" s="1"/>
  <c r="N16" i="13"/>
  <c r="N15" i="13"/>
  <c r="N14" i="13"/>
  <c r="N17" i="13"/>
  <c r="H22" i="13"/>
  <c r="J22" i="13" s="1"/>
  <c r="L22" i="13" s="1"/>
  <c r="N25" i="13"/>
  <c r="N13" i="13"/>
  <c r="N24" i="13"/>
  <c r="H20" i="13"/>
  <c r="J20" i="13" s="1"/>
  <c r="L20" i="13" s="1"/>
  <c r="N23" i="13"/>
  <c r="N11" i="13"/>
  <c r="H19" i="13"/>
  <c r="J19" i="13" s="1"/>
  <c r="L19" i="13" s="1"/>
  <c r="N12" i="13"/>
  <c r="H30" i="13"/>
  <c r="J30" i="13" s="1"/>
  <c r="L30" i="13" s="1"/>
  <c r="H18" i="13"/>
  <c r="J18" i="13" s="1"/>
  <c r="L18" i="13" s="1"/>
  <c r="H29" i="13"/>
  <c r="J29" i="13" s="1"/>
  <c r="L29" i="13" s="1"/>
  <c r="O32" i="13"/>
  <c r="E16" i="17"/>
  <c r="G16" i="18"/>
  <c r="J12" i="18"/>
  <c r="H11" i="18"/>
  <c r="J11" i="17"/>
  <c r="G15" i="17"/>
  <c r="J12" i="17"/>
  <c r="G16" i="17"/>
  <c r="E15" i="17"/>
  <c r="G19" i="14"/>
  <c r="J13" i="14"/>
  <c r="E17" i="14"/>
  <c r="E19" i="14"/>
  <c r="H12" i="14"/>
  <c r="J12" i="14" s="1"/>
  <c r="I18" i="14" s="1"/>
  <c r="J11" i="14"/>
  <c r="G17" i="14"/>
  <c r="H10" i="14"/>
  <c r="N28" i="12" l="1"/>
  <c r="N16" i="12"/>
  <c r="N27" i="12"/>
  <c r="G18" i="17"/>
  <c r="E18" i="17"/>
  <c r="N21" i="12"/>
  <c r="N35" i="12" s="1"/>
  <c r="E21" i="14"/>
  <c r="H52" i="13"/>
  <c r="G52" i="13"/>
  <c r="N19" i="13"/>
  <c r="N20" i="13"/>
  <c r="N21" i="13"/>
  <c r="N26" i="13"/>
  <c r="N27" i="13"/>
  <c r="N22" i="13"/>
  <c r="N29" i="13"/>
  <c r="N18" i="13"/>
  <c r="N30" i="13"/>
  <c r="L21" i="18"/>
  <c r="L21" i="17"/>
  <c r="G15" i="18"/>
  <c r="G18" i="18" s="1"/>
  <c r="J11" i="18"/>
  <c r="L12" i="18"/>
  <c r="K16" i="18" s="1"/>
  <c r="I16" i="18"/>
  <c r="L12" i="17"/>
  <c r="K16" i="17" s="1"/>
  <c r="I16" i="17"/>
  <c r="I15" i="17"/>
  <c r="I18" i="17" s="1"/>
  <c r="L11" i="17"/>
  <c r="K15" i="17" s="1"/>
  <c r="K18" i="17" s="1"/>
  <c r="I19" i="14"/>
  <c r="L13" i="14"/>
  <c r="K19" i="14" s="1"/>
  <c r="L24" i="14"/>
  <c r="L12" i="14"/>
  <c r="K18" i="14" s="1"/>
  <c r="G18" i="14"/>
  <c r="G16" i="14"/>
  <c r="J10" i="14"/>
  <c r="L11" i="14"/>
  <c r="K17" i="14" s="1"/>
  <c r="I17" i="14"/>
  <c r="N42" i="13"/>
  <c r="G21" i="14" l="1"/>
  <c r="N32" i="13"/>
  <c r="I15" i="18"/>
  <c r="I18" i="18" s="1"/>
  <c r="L11" i="18"/>
  <c r="K15" i="18" s="1"/>
  <c r="K18" i="18" s="1"/>
  <c r="L10" i="14"/>
  <c r="K16" i="14" s="1"/>
  <c r="K21" i="14" s="1"/>
  <c r="I16" i="14"/>
  <c r="I21" i="14" s="1"/>
  <c r="L20" i="18" l="1"/>
  <c r="F8" i="19" s="1"/>
  <c r="L20" i="17"/>
  <c r="E8" i="19" s="1"/>
  <c r="L23" i="14"/>
  <c r="D8" i="19" s="1"/>
  <c r="D9" i="19" s="1"/>
  <c r="D10" i="19" s="1"/>
  <c r="E9" i="19" l="1"/>
  <c r="E10" i="19" s="1"/>
  <c r="F9" i="19"/>
  <c r="F10" i="19" s="1"/>
  <c r="O35" i="12"/>
  <c r="L17" i="8" l="1"/>
  <c r="J17" i="8"/>
  <c r="H17" i="8"/>
  <c r="F17" i="8"/>
  <c r="D17" i="8"/>
  <c r="C17" i="8"/>
  <c r="G17" i="8" l="1"/>
  <c r="E17" i="8"/>
  <c r="I17" i="8" l="1"/>
  <c r="K17" i="8" l="1"/>
  <c r="L19" i="8" l="1"/>
  <c r="J19" i="8"/>
  <c r="H19" i="8"/>
  <c r="F19" i="8"/>
  <c r="E19" i="8"/>
  <c r="D19" i="8"/>
  <c r="C19" i="8"/>
  <c r="L18" i="8"/>
  <c r="J18" i="8"/>
  <c r="H18" i="8"/>
  <c r="F18" i="8"/>
  <c r="D18" i="8"/>
  <c r="C18" i="8"/>
  <c r="E18" i="8"/>
  <c r="H21" i="8" l="1"/>
  <c r="J21" i="8"/>
  <c r="F21" i="8"/>
  <c r="L21" i="8"/>
  <c r="C21" i="8"/>
  <c r="D21" i="8"/>
  <c r="G19" i="8"/>
  <c r="E21" i="8"/>
  <c r="L24" i="8" l="1"/>
  <c r="G18" i="8"/>
  <c r="G21" i="8" s="1"/>
  <c r="I19" i="8"/>
  <c r="K19" i="8"/>
  <c r="K18" i="8" l="1"/>
  <c r="I18" i="8"/>
  <c r="I21" i="8" s="1"/>
  <c r="K21" i="8" l="1"/>
  <c r="L23" i="8" s="1"/>
  <c r="C8" i="19" s="1"/>
  <c r="C9" i="19" l="1"/>
  <c r="C10" i="19"/>
  <c r="C11" i="19" s="1"/>
</calcChain>
</file>

<file path=xl/sharedStrings.xml><?xml version="1.0" encoding="utf-8"?>
<sst xmlns="http://schemas.openxmlformats.org/spreadsheetml/2006/main" count="255" uniqueCount="129">
  <si>
    <t>Rellenar las celdas de este color.</t>
  </si>
  <si>
    <t>Total perfiles</t>
  </si>
  <si>
    <t>CANTIDAD ANUAL ESTIMADA</t>
  </si>
  <si>
    <t>Montaje Concha de 7 techos</t>
  </si>
  <si>
    <t>Montaje Concha de 4 techos</t>
  </si>
  <si>
    <t>Montaje Gradas orquesta</t>
  </si>
  <si>
    <t>Montaje Gradas orquesta y coro</t>
  </si>
  <si>
    <t>Montaje Concha de 7 techos y gradas orquesta</t>
  </si>
  <si>
    <t>Montaje Concha de 7 techos y gradas orquesta y coro</t>
  </si>
  <si>
    <t>Montaje Concha de 4 techos y gradas orquesta</t>
  </si>
  <si>
    <t>Montaje de foso orquesta</t>
  </si>
  <si>
    <t>Asistencia a concierto solista y ensayo</t>
  </si>
  <si>
    <t>Asistencia Orquesta Sinfónica de Navarra UN concierto</t>
  </si>
  <si>
    <t>Asistencia Orquesta Sinfónica de Navarra DOS conciertos</t>
  </si>
  <si>
    <t>Asistencia Orquesta Sinfónica de Navarra y coro</t>
  </si>
  <si>
    <t>Asistencia Orquesta Sinfónica de Euskadi</t>
  </si>
  <si>
    <t>Desmontaje Concha de 7 techos</t>
  </si>
  <si>
    <t>Desmontaje Concha de 4 techos</t>
  </si>
  <si>
    <t>Desmontaje Gradas Orquesta</t>
  </si>
  <si>
    <t>Desmontaje Gradas Orquesta y Coro</t>
  </si>
  <si>
    <t>Desmontaje Concha de 7 techos y gradas orquesta</t>
  </si>
  <si>
    <t>Desmontaje Concha de 7 techos y gradas orquesta y coro</t>
  </si>
  <si>
    <t>Desmontaje Concha de 4 techos y gradas orquesta</t>
  </si>
  <si>
    <t>Desmontaje de foso orquesta</t>
  </si>
  <si>
    <t>Diseño iluminación</t>
  </si>
  <si>
    <t>Regiduría</t>
  </si>
  <si>
    <t>TOTAL, PRECIO MÁXIMO (5 AÑOS)</t>
  </si>
  <si>
    <t>TOTAL, PRECIO  OFERTADO (5 AÑOS)</t>
  </si>
  <si>
    <t>Montaje completo de frontón</t>
  </si>
  <si>
    <t>Desmontaje completo de frontón</t>
  </si>
  <si>
    <t>Montaje primario de frontón</t>
  </si>
  <si>
    <t>Desmontaje primario de frontón</t>
  </si>
  <si>
    <t>Montaje pista -4 con esquinas y telones</t>
  </si>
  <si>
    <t>Montaje pista -4 sin esquinas y telones</t>
  </si>
  <si>
    <t>Montaje pista cota 0</t>
  </si>
  <si>
    <t>Montaje pasarela</t>
  </si>
  <si>
    <t>Montaje todo recogido y telones</t>
  </si>
  <si>
    <t>Montaje todo sacado cota 0</t>
  </si>
  <si>
    <t>Montaje pista deportiva</t>
  </si>
  <si>
    <t>Desmontaje pista deportiva</t>
  </si>
  <si>
    <t>Poner capuchones en cubierta</t>
  </si>
  <si>
    <t>Quitar capuchones en cubierta</t>
  </si>
  <si>
    <t>Poner suelo protección frontón</t>
  </si>
  <si>
    <t>Quitar suelo protección frontón</t>
  </si>
  <si>
    <t>Revisión y validación de estructura (€/evento)</t>
  </si>
  <si>
    <t>PUNTOS DE RIGGING</t>
  </si>
  <si>
    <t>En parrillas</t>
  </si>
  <si>
    <t>En estructura</t>
  </si>
  <si>
    <t>1 ramal</t>
  </si>
  <si>
    <t>2 ramales</t>
  </si>
  <si>
    <t>3 ramales</t>
  </si>
  <si>
    <t>Movimiento telon 44 metros</t>
  </si>
  <si>
    <t>Aforamiento telones laterales a Planta 1</t>
  </si>
  <si>
    <t>Aforamiento telones laterales a palcos (caja negra)</t>
  </si>
  <si>
    <t>ALQUILERES</t>
  </si>
  <si>
    <t>Escenario completo (€/evento) - Escenario 18,63x12,42m + alas 4.14x6.21m</t>
  </si>
  <si>
    <t>Escenario completo (€/evento) - Escenario 16,56x12,42m + alas 4.14x6.21m</t>
  </si>
  <si>
    <t>PERFILES HUMANOS</t>
  </si>
  <si>
    <t>Coordinador de sección</t>
  </si>
  <si>
    <t>Técnico de Escenario</t>
  </si>
  <si>
    <t>Auxiliar de Escenario</t>
  </si>
  <si>
    <t>PREVISIÓN DE SOLICITUD (EN HORAS)</t>
  </si>
  <si>
    <t>PRECIO HORA OFERTADO PRIMER AÑO</t>
  </si>
  <si>
    <t>PRECIO HORA MÁXIMO PRIMER AÑO</t>
  </si>
  <si>
    <t>Coordinador de Sección</t>
  </si>
  <si>
    <t>PRECIO HORA OFERTADO SEGUNDO AÑO</t>
  </si>
  <si>
    <t>PRECIO HORA MAXIMO SEGUNDO AÑO</t>
  </si>
  <si>
    <t>PRECIO HORA OFERTADO TERCER AÑO</t>
  </si>
  <si>
    <t>PRECIO HORA MAXIMO TERCER AÑO</t>
  </si>
  <si>
    <t>PRECIO HORA MAXIMO CUARTO AÑO</t>
  </si>
  <si>
    <t>PRECIO HORA OFERTADO CUARTO AÑO</t>
  </si>
  <si>
    <t>PRECIO HORA MAXIMO QUINTO AÑO</t>
  </si>
  <si>
    <t>PRECIO HORA OFERTADO QUINTO AÑO</t>
  </si>
  <si>
    <t>TOTAL PRECIO MÁXIMO PRIMER AÑO</t>
  </si>
  <si>
    <t>TOTAL PRECIO OFERTADO PRIMER AÑO</t>
  </si>
  <si>
    <t>TOTAL PRECIO MÁXIMO SEGUNDO AÑO</t>
  </si>
  <si>
    <t>TOTAL PRECIO OFERTADO SEGUNDO AÑO</t>
  </si>
  <si>
    <t>TOTAL PRECIO MÁXIMO TERCER AÑO</t>
  </si>
  <si>
    <t>TOTAL PRECIO OFERTADO TERCER AÑO</t>
  </si>
  <si>
    <t>TOTAL PRECIO MÁXIMO CUARTO AÑO</t>
  </si>
  <si>
    <t>TOTAL PRECIO OFERTADO CUARTO AÑO</t>
  </si>
  <si>
    <t>TOTAL PRECIO MÁXIMO QUINTO AÑO</t>
  </si>
  <si>
    <t>TOTAL PRECIO OFERTADO QUINTO AÑO</t>
  </si>
  <si>
    <t>Técnico de operaciones, montaje y/o desmontaje de estructuras</t>
  </si>
  <si>
    <t>Auxiliar de operaciones, montaje y/o desmontaje de estructuras</t>
  </si>
  <si>
    <t>Técnico de Rigger (Jornada hasta 10 h)</t>
  </si>
  <si>
    <t>Técnico de Rigger (Jornada hasta 4h 30)</t>
  </si>
  <si>
    <t>Auxiliar de Congresos y demás eventos</t>
  </si>
  <si>
    <t>Técnico de Congresos, Eventos, Almacés y Logística</t>
  </si>
  <si>
    <t>Encargado de Logística Interna</t>
  </si>
  <si>
    <t>Auxiliar de Eventos</t>
  </si>
  <si>
    <t>PRECIO MÁXIMO UNITARIO PRIMER AÑO</t>
  </si>
  <si>
    <t>PRECIO MÁXIMO UNITARIO SEGUNDO AÑO</t>
  </si>
  <si>
    <t>PRECIO MÁXIMO UNITARIO TERCER AÑO</t>
  </si>
  <si>
    <t>PRECIO MÁXIMO UNITARIO CUARTO AÑO</t>
  </si>
  <si>
    <t>PRECIO MÁXIMO UNITARIO QUINTO AÑO</t>
  </si>
  <si>
    <t>Tarima 0,40 de altura</t>
  </si>
  <si>
    <t>CANTIDAD ESTIMADA CINCO AÑOS</t>
  </si>
  <si>
    <t>TOTAL, PRECIO OFERTADO (5 AÑOS)</t>
  </si>
  <si>
    <t>DESCRIPCIÓN PAQUETE DE SERVICIO</t>
  </si>
  <si>
    <t>PRECIO UNITARIO OFERTADO PRIMER AÑO</t>
  </si>
  <si>
    <t>PRECIO UNITARIO OFERTADO SEGUNDO AÑO</t>
  </si>
  <si>
    <t>PRECIO UNITARIO OFERTADO TERCER AÑO</t>
  </si>
  <si>
    <t>PRECIO UNITARIO OFERTADO CUARTO AÑO</t>
  </si>
  <si>
    <t>PRECIO UNITARIO OFERTADO QUINTO AÑO</t>
  </si>
  <si>
    <t>PRECIO UNITARIO OFERTADO</t>
  </si>
  <si>
    <t>LOTE 1</t>
  </si>
  <si>
    <t>Importe máximo del contrato</t>
  </si>
  <si>
    <t>Total, valor estimado por lote</t>
  </si>
  <si>
    <t>TOTAL, VALOR ESTIMADO DEL CONTRATO</t>
  </si>
  <si>
    <t>LOTE 2</t>
  </si>
  <si>
    <t>LOTE 3</t>
  </si>
  <si>
    <t>LOTE 4</t>
  </si>
  <si>
    <t>Posibles modificaciones (10 %)</t>
  </si>
  <si>
    <t>Montaje grada A</t>
  </si>
  <si>
    <t>*Portes incluidos</t>
  </si>
  <si>
    <t>PRECIO MÁXIMO UNITARIO *</t>
  </si>
  <si>
    <t>Técnico de Congresos, Eventos, Almacenes y Logística</t>
  </si>
  <si>
    <t xml:space="preserve">Técnico de Eventos y Logística </t>
  </si>
  <si>
    <t>Anexo XIII - Paquetes Lote 1: Asistencia a la operación de escenarios en el Palacio de Congresos y Auditorio de Navarra Baluarte</t>
  </si>
  <si>
    <t>Anexo XIV - Paquetes Lote 2: Asistencia a la operación de escenarios y rigging en el Pabellón Polivalente Navarra Arena</t>
  </si>
  <si>
    <t>Anexo XV - Perfiles Lote 1: Asistencia a la operación de escenarios en el Palacio de Congresos y Auditorio de Navarra Baluarte.</t>
  </si>
  <si>
    <t xml:space="preserve">Anexo XVI - Perfiles Lote 2: Asistencia a la operación de escenarios y rigging en el Pabellón Polivalente Navarra Arena. </t>
  </si>
  <si>
    <t>Anexo XVII - Perfiles Lote 3: Asistencia a la operación para el montaje y desmontaje de congresos y demás eventos y asistencia a los almacenes y transportes internos en el Palacio de Congresos y Auditorio de Navarra Baluarte.</t>
  </si>
  <si>
    <t xml:space="preserve">Anexo XVIII - Perfiles Lote 4: Asistencia a la operación para el montaje y desmontaje de eventos en el Pabellón Polivalente Navarra Arena y demás centros de NICDO. </t>
  </si>
  <si>
    <t>Anexo XIX - Valor estimado del contrato: Servicio de asistencia a la operación en escenarios, congresos y demás eventos para NICDO</t>
  </si>
  <si>
    <t>Cubre cable homologado (€/ud./día)</t>
  </si>
  <si>
    <t>Valla anti-avalancha (€/ud./día)</t>
  </si>
  <si>
    <t>Valla obra completa (€/ud.)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</si>
</sst>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4" borderId="0" applyNumberFormat="0" applyBorder="0" applyAlignment="0" applyProtection="0"/>
    <xf numFmtId="0" fontId="4" fillId="5" borderId="0" applyNumberFormat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/>
    </xf>
    <xf numFmtId="8" fontId="7" fillId="7" borderId="1" xfId="2" applyNumberFormat="1" applyFont="1" applyFill="1" applyBorder="1" applyAlignment="1">
      <alignment horizontal="center" vertical="center"/>
    </xf>
    <xf numFmtId="8" fontId="1" fillId="3" borderId="1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8" fontId="1" fillId="6" borderId="9" xfId="0" applyNumberFormat="1" applyFont="1" applyFill="1" applyBorder="1" applyAlignment="1">
      <alignment horizontal="center" vertical="center"/>
    </xf>
    <xf numFmtId="8" fontId="1" fillId="6" borderId="7" xfId="0" applyNumberFormat="1" applyFont="1" applyFill="1" applyBorder="1" applyAlignment="1">
      <alignment horizontal="center"/>
    </xf>
    <xf numFmtId="8" fontId="1" fillId="3" borderId="8" xfId="0" applyNumberFormat="1" applyFont="1" applyFill="1" applyBorder="1" applyAlignment="1">
      <alignment horizontal="center"/>
    </xf>
    <xf numFmtId="0" fontId="2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8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8" fontId="7" fillId="2" borderId="3" xfId="0" applyNumberFormat="1" applyFont="1" applyFill="1" applyBorder="1" applyAlignment="1" applyProtection="1">
      <alignment horizontal="center" vertical="center" wrapText="1"/>
      <protection locked="0"/>
    </xf>
    <xf numFmtId="8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7" borderId="1" xfId="0" applyFont="1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8" fontId="0" fillId="0" borderId="0" xfId="0" applyNumberFormat="1"/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3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8" fontId="0" fillId="0" borderId="1" xfId="0" applyNumberFormat="1" applyBorder="1" applyAlignment="1">
      <alignment horizontal="center" vertical="center"/>
    </xf>
    <xf numFmtId="8" fontId="0" fillId="7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8" fontId="9" fillId="2" borderId="0" xfId="0" applyNumberFormat="1" applyFont="1" applyFill="1" applyAlignment="1">
      <alignment horizontal="center" vertical="center"/>
    </xf>
    <xf numFmtId="8" fontId="9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8" fontId="0" fillId="2" borderId="1" xfId="0" applyNumberFormat="1" applyFill="1" applyBorder="1" applyAlignment="1" applyProtection="1">
      <alignment horizontal="center" vertical="center"/>
      <protection locked="0"/>
    </xf>
    <xf numFmtId="8" fontId="0" fillId="0" borderId="1" xfId="0" applyNumberFormat="1" applyBorder="1" applyAlignment="1">
      <alignment horizontal="center"/>
    </xf>
    <xf numFmtId="8" fontId="0" fillId="7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8" fontId="0" fillId="0" borderId="0" xfId="0" applyNumberFormat="1" applyAlignment="1">
      <alignment horizontal="center" vertical="center"/>
    </xf>
    <xf numFmtId="8" fontId="0" fillId="0" borderId="0" xfId="0" applyNumberFormat="1" applyAlignment="1" applyProtection="1">
      <alignment horizontal="center" vertical="center"/>
      <protection locked="0"/>
    </xf>
    <xf numFmtId="8" fontId="1" fillId="7" borderId="1" xfId="0" applyNumberFormat="1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8" fontId="9" fillId="2" borderId="0" xfId="0" applyNumberFormat="1" applyFont="1" applyFill="1" applyAlignment="1">
      <alignment horizontal="center" vertical="center"/>
    </xf>
    <xf numFmtId="0" fontId="0" fillId="7" borderId="4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9" fillId="2" borderId="0" xfId="1" applyFont="1" applyFill="1" applyAlignment="1" applyProtection="1">
      <alignment horizontal="center"/>
    </xf>
    <xf numFmtId="0" fontId="5" fillId="0" borderId="0" xfId="0" applyFont="1" applyAlignment="1">
      <alignment horizontal="center" vertical="center" wrapText="1"/>
    </xf>
    <xf numFmtId="8" fontId="1" fillId="0" borderId="4" xfId="0" applyNumberFormat="1" applyFont="1" applyBorder="1" applyAlignment="1">
      <alignment horizontal="center" vertical="center"/>
    </xf>
    <xf numFmtId="8" fontId="1" fillId="0" borderId="11" xfId="0" applyNumberFormat="1" applyFont="1" applyBorder="1" applyAlignment="1">
      <alignment horizontal="center" vertical="center"/>
    </xf>
    <xf numFmtId="8" fontId="1" fillId="0" borderId="2" xfId="0" applyNumberFormat="1" applyFont="1" applyBorder="1" applyAlignment="1">
      <alignment horizontal="center" vertical="center"/>
    </xf>
  </cellXfs>
  <cellStyles count="3">
    <cellStyle name="Bueno" xfId="1" builtinId="26"/>
    <cellStyle name="Incorrecto" xfId="2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884643</xdr:colOff>
      <xdr:row>3</xdr:row>
      <xdr:rowOff>78441</xdr:rowOff>
    </xdr:from>
    <xdr:to>
      <xdr:col>14</xdr:col>
      <xdr:colOff>1134284</xdr:colOff>
      <xdr:row>5</xdr:row>
      <xdr:rowOff>128293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D4F4502-DCF6-B8E2-E478-B513BD6C9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2310" y="649941"/>
          <a:ext cx="1477308" cy="4308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895226</xdr:colOff>
      <xdr:row>3</xdr:row>
      <xdr:rowOff>120775</xdr:rowOff>
    </xdr:from>
    <xdr:to>
      <xdr:col>14</xdr:col>
      <xdr:colOff>1144868</xdr:colOff>
      <xdr:row>5</xdr:row>
      <xdr:rowOff>170627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ADE5D15-D3CD-4E21-8CE7-150EF3E7B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84309" y="692275"/>
          <a:ext cx="1477308" cy="4308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656167</xdr:colOff>
      <xdr:row>3</xdr:row>
      <xdr:rowOff>42332</xdr:rowOff>
    </xdr:from>
    <xdr:to>
      <xdr:col>12</xdr:col>
      <xdr:colOff>1024093</xdr:colOff>
      <xdr:row>5</xdr:row>
      <xdr:rowOff>92184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45E05E-640C-43C0-989B-5CC7AC79A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5500" y="613832"/>
          <a:ext cx="1479176" cy="4308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635000</xdr:colOff>
      <xdr:row>2</xdr:row>
      <xdr:rowOff>179916</xdr:rowOff>
    </xdr:from>
    <xdr:to>
      <xdr:col>12</xdr:col>
      <xdr:colOff>1002926</xdr:colOff>
      <xdr:row>5</xdr:row>
      <xdr:rowOff>39268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A05485-4F42-4BAD-9150-A520A6E9D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37833" y="560916"/>
          <a:ext cx="1479176" cy="4308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656167</xdr:colOff>
      <xdr:row>3</xdr:row>
      <xdr:rowOff>42332</xdr:rowOff>
    </xdr:from>
    <xdr:to>
      <xdr:col>12</xdr:col>
      <xdr:colOff>1024093</xdr:colOff>
      <xdr:row>5</xdr:row>
      <xdr:rowOff>92184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6AF51AA-7828-4370-A1A9-14C4C4C26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9667" y="613832"/>
          <a:ext cx="1482351" cy="43085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656167</xdr:colOff>
      <xdr:row>3</xdr:row>
      <xdr:rowOff>42332</xdr:rowOff>
    </xdr:from>
    <xdr:to>
      <xdr:col>12</xdr:col>
      <xdr:colOff>1024093</xdr:colOff>
      <xdr:row>5</xdr:row>
      <xdr:rowOff>92184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EEC2579-1C57-4B67-8FD5-2DAED7EB6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9667" y="613832"/>
          <a:ext cx="1482351" cy="43085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542925</xdr:colOff>
      <xdr:row>3</xdr:row>
      <xdr:rowOff>123825</xdr:rowOff>
    </xdr:from>
    <xdr:to>
      <xdr:col>5</xdr:col>
      <xdr:colOff>974351</xdr:colOff>
      <xdr:row>4</xdr:row>
      <xdr:rowOff>259402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AA1314F-99DE-4678-84B4-91C1781B4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0725" y="1057275"/>
          <a:ext cx="1479176" cy="4308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80FB6-DEE3-4F77-BA8E-4D582E67616B}">
  <dimension ref="A2:R36"/>
  <sheetViews>
    <sheetView showGridLines="0" tabSelected="1" topLeftCell="B1" zoomScale="90" zoomScaleNormal="90" workbookViewId="0">
      <selection activeCell="M24" sqref="M24"/>
    </sheetView>
  </sheetViews>
  <sheetFormatPr baseColWidth="10" defaultRowHeight="15" x14ac:dyDescent="0.25"/>
  <cols>
    <col min="1" max="1" width="10" customWidth="1"/>
    <col min="2" max="2" width="52.5703125" bestFit="1" customWidth="1"/>
    <col min="3" max="3" width="18.28515625" customWidth="1"/>
    <col min="4" max="13" width="18.42578125" customWidth="1"/>
    <col min="14" max="14" width="18.42578125" style="1" customWidth="1"/>
    <col min="15" max="15" width="18.42578125" customWidth="1"/>
    <col min="16" max="16" width="17.85546875" customWidth="1"/>
    <col min="17" max="18" width="13.28515625" bestFit="1" customWidth="1"/>
    <col min="19" max="19" width="16" customWidth="1"/>
    <col min="20" max="20" width="13.28515625" bestFit="1" customWidth="1"/>
    <col min="21" max="21" width="14" customWidth="1"/>
    <col min="22" max="23" width="13.28515625" bestFit="1" customWidth="1"/>
  </cols>
  <sheetData>
    <row r="2" spans="1:16" ht="15" customHeight="1" x14ac:dyDescent="0.25">
      <c r="B2" s="48" t="s">
        <v>119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31"/>
    </row>
    <row r="3" spans="1:16" ht="15" customHeight="1" x14ac:dyDescent="0.25">
      <c r="A3" s="7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5" spans="1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26"/>
      <c r="M5" s="26"/>
      <c r="N5" s="26"/>
    </row>
    <row r="6" spans="1:16" x14ac:dyDescent="0.25">
      <c r="A6" s="3"/>
      <c r="B6" s="49" t="s">
        <v>0</v>
      </c>
      <c r="C6" s="49"/>
      <c r="E6" s="33"/>
      <c r="F6" s="33"/>
      <c r="G6" s="33"/>
      <c r="H6" s="33"/>
      <c r="I6" s="33"/>
      <c r="J6" s="33"/>
      <c r="K6" s="33"/>
      <c r="L6" s="33"/>
      <c r="M6" s="33"/>
      <c r="N6" s="26"/>
    </row>
    <row r="7" spans="1:16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26"/>
      <c r="M7" s="26"/>
      <c r="N7" s="26"/>
    </row>
    <row r="8" spans="1:16" ht="15.75" thickBot="1" x14ac:dyDescent="0.3"/>
    <row r="9" spans="1:16" ht="45.75" thickBot="1" x14ac:dyDescent="0.3">
      <c r="B9" s="18" t="s">
        <v>99</v>
      </c>
      <c r="C9" s="19" t="s">
        <v>2</v>
      </c>
      <c r="D9" s="19" t="s">
        <v>91</v>
      </c>
      <c r="E9" s="18" t="s">
        <v>100</v>
      </c>
      <c r="F9" s="19" t="s">
        <v>92</v>
      </c>
      <c r="G9" s="18" t="s">
        <v>101</v>
      </c>
      <c r="H9" s="19" t="s">
        <v>93</v>
      </c>
      <c r="I9" s="18" t="s">
        <v>102</v>
      </c>
      <c r="J9" s="19" t="s">
        <v>94</v>
      </c>
      <c r="K9" s="18" t="s">
        <v>103</v>
      </c>
      <c r="L9" s="19" t="s">
        <v>95</v>
      </c>
      <c r="M9" s="18" t="s">
        <v>104</v>
      </c>
      <c r="N9" s="18" t="s">
        <v>26</v>
      </c>
      <c r="O9" s="18" t="s">
        <v>27</v>
      </c>
    </row>
    <row r="10" spans="1:16" ht="15.75" thickBot="1" x14ac:dyDescent="0.3">
      <c r="B10" s="27"/>
      <c r="C10" s="27"/>
      <c r="D10" s="1"/>
      <c r="F10" s="1"/>
      <c r="H10" s="1"/>
      <c r="J10" s="1"/>
      <c r="L10" s="1"/>
      <c r="N10"/>
    </row>
    <row r="11" spans="1:16" ht="18" customHeight="1" thickBot="1" x14ac:dyDescent="0.3">
      <c r="B11" s="20" t="s">
        <v>3</v>
      </c>
      <c r="C11" s="12">
        <v>1</v>
      </c>
      <c r="D11" s="28">
        <v>945.2</v>
      </c>
      <c r="E11" s="13"/>
      <c r="F11" s="28">
        <f>D11*1.025</f>
        <v>968.82999999999993</v>
      </c>
      <c r="G11" s="13"/>
      <c r="H11" s="28">
        <f>F11*1.025</f>
        <v>993.05074999999988</v>
      </c>
      <c r="I11" s="13"/>
      <c r="J11" s="28">
        <f>H11*1.025</f>
        <v>1017.8770187499998</v>
      </c>
      <c r="K11" s="13"/>
      <c r="L11" s="28">
        <f>J11*1.025</f>
        <v>1043.3239442187498</v>
      </c>
      <c r="M11" s="13"/>
      <c r="N11" s="28">
        <f>(D11*C11)+(F11*C11)+(H11*C11)+(J11*C11)+(L11*C11)</f>
        <v>4968.2817129687501</v>
      </c>
      <c r="O11" s="29">
        <f>(E11*C11)+(G11*C11)+(I11*C11)+(K11*C11)+(M11*C11)</f>
        <v>0</v>
      </c>
    </row>
    <row r="12" spans="1:16" ht="15.75" thickBot="1" x14ac:dyDescent="0.3">
      <c r="B12" s="20" t="s">
        <v>4</v>
      </c>
      <c r="C12" s="12">
        <v>1.5</v>
      </c>
      <c r="D12" s="28">
        <v>827.05</v>
      </c>
      <c r="E12" s="14"/>
      <c r="F12" s="28">
        <f t="shared" ref="F12:F33" si="0">D12*1.025</f>
        <v>847.72624999999994</v>
      </c>
      <c r="G12" s="14"/>
      <c r="H12" s="28">
        <f t="shared" ref="H12:H33" si="1">F12*1.025</f>
        <v>868.91940624999984</v>
      </c>
      <c r="I12" s="14"/>
      <c r="J12" s="28">
        <f t="shared" ref="J12:J33" si="2">H12*1.025</f>
        <v>890.64239140624977</v>
      </c>
      <c r="K12" s="14"/>
      <c r="L12" s="28">
        <f t="shared" ref="L12:L33" si="3">J12*1.025</f>
        <v>912.9084511914059</v>
      </c>
      <c r="M12" s="14"/>
      <c r="N12" s="28">
        <f t="shared" ref="N12:N33" si="4">(D12*C12)+(F12*C12)+(H12*C12)+(J12*C12)+(L12*C12)</f>
        <v>6520.8697482714833</v>
      </c>
      <c r="O12" s="29">
        <f t="shared" ref="O12:O33" si="5">(E12*C12)+(G12*C12)+(I12*C12)+(K12*C12)+(M12*C12)</f>
        <v>0</v>
      </c>
    </row>
    <row r="13" spans="1:16" ht="15.75" thickBot="1" x14ac:dyDescent="0.3">
      <c r="B13" s="20" t="s">
        <v>5</v>
      </c>
      <c r="C13" s="12">
        <v>1</v>
      </c>
      <c r="D13" s="28">
        <v>343.4</v>
      </c>
      <c r="E13" s="14"/>
      <c r="F13" s="28">
        <f t="shared" si="0"/>
        <v>351.98499999999996</v>
      </c>
      <c r="G13" s="14"/>
      <c r="H13" s="28">
        <f t="shared" si="1"/>
        <v>360.78462499999995</v>
      </c>
      <c r="I13" s="14"/>
      <c r="J13" s="28">
        <f t="shared" si="2"/>
        <v>369.80424062499992</v>
      </c>
      <c r="K13" s="14"/>
      <c r="L13" s="28">
        <f t="shared" si="3"/>
        <v>379.04934664062489</v>
      </c>
      <c r="M13" s="14"/>
      <c r="N13" s="28">
        <f t="shared" si="4"/>
        <v>1805.0232122656248</v>
      </c>
      <c r="O13" s="29">
        <f t="shared" si="5"/>
        <v>0</v>
      </c>
    </row>
    <row r="14" spans="1:16" ht="15.75" thickBot="1" x14ac:dyDescent="0.3">
      <c r="B14" s="20" t="s">
        <v>6</v>
      </c>
      <c r="C14" s="12">
        <v>1</v>
      </c>
      <c r="D14" s="28">
        <v>558.02499999999998</v>
      </c>
      <c r="E14" s="14"/>
      <c r="F14" s="28">
        <f t="shared" si="0"/>
        <v>571.97562499999992</v>
      </c>
      <c r="G14" s="14"/>
      <c r="H14" s="28">
        <f t="shared" si="1"/>
        <v>586.27501562499992</v>
      </c>
      <c r="I14" s="14"/>
      <c r="J14" s="28">
        <f t="shared" si="2"/>
        <v>600.93189101562484</v>
      </c>
      <c r="K14" s="14"/>
      <c r="L14" s="28">
        <f t="shared" si="3"/>
        <v>615.95518829101536</v>
      </c>
      <c r="M14" s="14"/>
      <c r="N14" s="28">
        <f t="shared" si="4"/>
        <v>2933.1627199316399</v>
      </c>
      <c r="O14" s="29">
        <f t="shared" si="5"/>
        <v>0</v>
      </c>
    </row>
    <row r="15" spans="1:16" ht="15.75" thickBot="1" x14ac:dyDescent="0.3">
      <c r="B15" s="20" t="s">
        <v>7</v>
      </c>
      <c r="C15" s="12">
        <v>14</v>
      </c>
      <c r="D15" s="28">
        <v>1417.8</v>
      </c>
      <c r="E15" s="14"/>
      <c r="F15" s="28">
        <f t="shared" si="0"/>
        <v>1453.2449999999999</v>
      </c>
      <c r="G15" s="14"/>
      <c r="H15" s="28">
        <f t="shared" si="1"/>
        <v>1489.5761249999998</v>
      </c>
      <c r="I15" s="14"/>
      <c r="J15" s="28">
        <f t="shared" si="2"/>
        <v>1526.8155281249997</v>
      </c>
      <c r="K15" s="14"/>
      <c r="L15" s="28">
        <f t="shared" si="3"/>
        <v>1564.9859163281246</v>
      </c>
      <c r="M15" s="14"/>
      <c r="N15" s="28">
        <f>(D15*C15)+(F15*C15)+(H15*C15)+(J15*C15)+(L15*C15)</f>
        <v>104333.91597234375</v>
      </c>
      <c r="O15" s="29">
        <f t="shared" si="5"/>
        <v>0</v>
      </c>
    </row>
    <row r="16" spans="1:16" ht="15.75" thickBot="1" x14ac:dyDescent="0.3">
      <c r="B16" s="20" t="s">
        <v>8</v>
      </c>
      <c r="C16" s="12">
        <v>4</v>
      </c>
      <c r="D16" s="28">
        <v>2422.0749999999998</v>
      </c>
      <c r="E16" s="13"/>
      <c r="F16" s="28">
        <f t="shared" si="0"/>
        <v>2482.6268749999995</v>
      </c>
      <c r="G16" s="13"/>
      <c r="H16" s="28">
        <f t="shared" si="1"/>
        <v>2544.6925468749992</v>
      </c>
      <c r="I16" s="13"/>
      <c r="J16" s="28">
        <f t="shared" si="2"/>
        <v>2608.309860546874</v>
      </c>
      <c r="K16" s="13"/>
      <c r="L16" s="28">
        <f t="shared" si="3"/>
        <v>2673.5176070605457</v>
      </c>
      <c r="M16" s="13"/>
      <c r="N16" s="28">
        <f t="shared" si="4"/>
        <v>50924.887557929673</v>
      </c>
      <c r="O16" s="29">
        <f t="shared" si="5"/>
        <v>0</v>
      </c>
    </row>
    <row r="17" spans="2:15" ht="15.75" thickBot="1" x14ac:dyDescent="0.3">
      <c r="B17" s="20" t="s">
        <v>9</v>
      </c>
      <c r="C17" s="12">
        <v>2</v>
      </c>
      <c r="D17" s="28">
        <v>1299.6500000000001</v>
      </c>
      <c r="E17" s="14"/>
      <c r="F17" s="28">
        <f t="shared" si="0"/>
        <v>1332.1412499999999</v>
      </c>
      <c r="G17" s="14"/>
      <c r="H17" s="28">
        <f t="shared" si="1"/>
        <v>1365.4447812499998</v>
      </c>
      <c r="I17" s="14"/>
      <c r="J17" s="28">
        <f t="shared" si="2"/>
        <v>1399.5809007812497</v>
      </c>
      <c r="K17" s="14"/>
      <c r="L17" s="28">
        <f t="shared" si="3"/>
        <v>1434.5704233007809</v>
      </c>
      <c r="M17" s="14"/>
      <c r="N17" s="28">
        <f t="shared" si="4"/>
        <v>13662.774710664062</v>
      </c>
      <c r="O17" s="29">
        <f t="shared" si="5"/>
        <v>0</v>
      </c>
    </row>
    <row r="18" spans="2:15" ht="15.75" thickBot="1" x14ac:dyDescent="0.3">
      <c r="B18" s="20" t="s">
        <v>10</v>
      </c>
      <c r="C18" s="12">
        <v>5</v>
      </c>
      <c r="D18" s="28">
        <v>717.4</v>
      </c>
      <c r="E18" s="14"/>
      <c r="F18" s="28">
        <f t="shared" si="0"/>
        <v>735.33499999999992</v>
      </c>
      <c r="G18" s="14"/>
      <c r="H18" s="28">
        <f t="shared" si="1"/>
        <v>753.71837499999981</v>
      </c>
      <c r="I18" s="14"/>
      <c r="J18" s="28">
        <f t="shared" si="2"/>
        <v>772.56133437499977</v>
      </c>
      <c r="K18" s="14"/>
      <c r="L18" s="28">
        <f t="shared" si="3"/>
        <v>791.87536773437466</v>
      </c>
      <c r="M18" s="14"/>
      <c r="N18" s="28">
        <f t="shared" si="4"/>
        <v>18854.450385546868</v>
      </c>
      <c r="O18" s="29">
        <f t="shared" si="5"/>
        <v>0</v>
      </c>
    </row>
    <row r="19" spans="2:15" ht="15.75" thickBot="1" x14ac:dyDescent="0.3">
      <c r="B19" s="20" t="s">
        <v>11</v>
      </c>
      <c r="C19" s="12">
        <v>1</v>
      </c>
      <c r="D19" s="28">
        <v>472.38749999999999</v>
      </c>
      <c r="E19" s="14"/>
      <c r="F19" s="28">
        <f t="shared" si="0"/>
        <v>484.19718749999993</v>
      </c>
      <c r="G19" s="14"/>
      <c r="H19" s="28">
        <f t="shared" si="1"/>
        <v>496.3021171874999</v>
      </c>
      <c r="I19" s="14"/>
      <c r="J19" s="28">
        <f t="shared" si="2"/>
        <v>508.70967011718733</v>
      </c>
      <c r="K19" s="14"/>
      <c r="L19" s="28">
        <f t="shared" si="3"/>
        <v>521.427411870117</v>
      </c>
      <c r="M19" s="14"/>
      <c r="N19" s="28">
        <f t="shared" si="4"/>
        <v>2483.0238866748041</v>
      </c>
      <c r="O19" s="29">
        <f t="shared" si="5"/>
        <v>0</v>
      </c>
    </row>
    <row r="20" spans="2:15" ht="15.75" thickBot="1" x14ac:dyDescent="0.3">
      <c r="B20" s="20" t="s">
        <v>12</v>
      </c>
      <c r="C20" s="12">
        <v>16</v>
      </c>
      <c r="D20" s="28">
        <v>2575.5</v>
      </c>
      <c r="E20" s="14"/>
      <c r="F20" s="28">
        <f t="shared" si="0"/>
        <v>2639.8874999999998</v>
      </c>
      <c r="G20" s="14"/>
      <c r="H20" s="28">
        <f t="shared" si="1"/>
        <v>2705.8846874999995</v>
      </c>
      <c r="I20" s="14"/>
      <c r="J20" s="28">
        <f t="shared" si="2"/>
        <v>2773.5318046874991</v>
      </c>
      <c r="K20" s="14"/>
      <c r="L20" s="28">
        <f t="shared" si="3"/>
        <v>2842.8700998046861</v>
      </c>
      <c r="M20" s="14"/>
      <c r="N20" s="28">
        <f t="shared" si="4"/>
        <v>216602.78547187496</v>
      </c>
      <c r="O20" s="29">
        <f t="shared" si="5"/>
        <v>0</v>
      </c>
    </row>
    <row r="21" spans="2:15" ht="15.75" thickBot="1" x14ac:dyDescent="0.3">
      <c r="B21" s="20" t="s">
        <v>13</v>
      </c>
      <c r="C21" s="12">
        <v>1</v>
      </c>
      <c r="D21" s="28">
        <v>3090.6</v>
      </c>
      <c r="E21" s="13"/>
      <c r="F21" s="28">
        <f t="shared" si="0"/>
        <v>3167.8649999999998</v>
      </c>
      <c r="G21" s="13"/>
      <c r="H21" s="28">
        <f t="shared" si="1"/>
        <v>3247.0616249999994</v>
      </c>
      <c r="I21" s="13"/>
      <c r="J21" s="28">
        <f t="shared" si="2"/>
        <v>3328.2381656249991</v>
      </c>
      <c r="K21" s="13"/>
      <c r="L21" s="28">
        <f t="shared" si="3"/>
        <v>3411.4441197656238</v>
      </c>
      <c r="M21" s="13"/>
      <c r="N21" s="28">
        <f t="shared" si="4"/>
        <v>16245.208910390622</v>
      </c>
      <c r="O21" s="29">
        <f t="shared" si="5"/>
        <v>0</v>
      </c>
    </row>
    <row r="22" spans="2:15" ht="15.75" thickBot="1" x14ac:dyDescent="0.3">
      <c r="B22" s="20" t="s">
        <v>14</v>
      </c>
      <c r="C22" s="12">
        <v>1</v>
      </c>
      <c r="D22" s="28">
        <v>4431.8999999999996</v>
      </c>
      <c r="E22" s="14"/>
      <c r="F22" s="28">
        <f t="shared" si="0"/>
        <v>4542.6974999999993</v>
      </c>
      <c r="G22" s="14"/>
      <c r="H22" s="28">
        <f t="shared" si="1"/>
        <v>4656.2649374999992</v>
      </c>
      <c r="I22" s="14"/>
      <c r="J22" s="28">
        <f t="shared" si="2"/>
        <v>4772.6715609374987</v>
      </c>
      <c r="K22" s="14"/>
      <c r="L22" s="28">
        <f t="shared" si="3"/>
        <v>4891.9883499609359</v>
      </c>
      <c r="M22" s="14"/>
      <c r="N22" s="28">
        <f t="shared" si="4"/>
        <v>23295.522348398434</v>
      </c>
      <c r="O22" s="29">
        <f t="shared" si="5"/>
        <v>0</v>
      </c>
    </row>
    <row r="23" spans="2:15" ht="15.75" thickBot="1" x14ac:dyDescent="0.3">
      <c r="B23" s="20" t="s">
        <v>15</v>
      </c>
      <c r="C23" s="12">
        <v>11</v>
      </c>
      <c r="D23" s="28">
        <v>745.875</v>
      </c>
      <c r="E23" s="14"/>
      <c r="F23" s="28">
        <f t="shared" si="0"/>
        <v>764.52187499999991</v>
      </c>
      <c r="G23" s="14"/>
      <c r="H23" s="28">
        <f t="shared" si="1"/>
        <v>783.6349218749998</v>
      </c>
      <c r="I23" s="14"/>
      <c r="J23" s="28">
        <f t="shared" si="2"/>
        <v>803.22579492187469</v>
      </c>
      <c r="K23" s="14"/>
      <c r="L23" s="28">
        <f t="shared" si="3"/>
        <v>823.30643979492152</v>
      </c>
      <c r="M23" s="14"/>
      <c r="N23" s="28">
        <f t="shared" si="4"/>
        <v>43126.204347509753</v>
      </c>
      <c r="O23" s="29">
        <f t="shared" si="5"/>
        <v>0</v>
      </c>
    </row>
    <row r="24" spans="2:15" ht="15.75" thickBot="1" x14ac:dyDescent="0.3">
      <c r="B24" s="20" t="s">
        <v>16</v>
      </c>
      <c r="C24" s="12">
        <v>1</v>
      </c>
      <c r="D24" s="28">
        <v>708.9</v>
      </c>
      <c r="E24" s="14"/>
      <c r="F24" s="28">
        <f t="shared" si="0"/>
        <v>726.62249999999995</v>
      </c>
      <c r="G24" s="14"/>
      <c r="H24" s="28">
        <f t="shared" si="1"/>
        <v>744.78806249999991</v>
      </c>
      <c r="I24" s="14"/>
      <c r="J24" s="28">
        <f t="shared" si="2"/>
        <v>763.40776406249984</v>
      </c>
      <c r="K24" s="14"/>
      <c r="L24" s="28">
        <f t="shared" si="3"/>
        <v>782.49295816406232</v>
      </c>
      <c r="M24" s="14"/>
      <c r="N24" s="28">
        <f t="shared" si="4"/>
        <v>3726.2112847265621</v>
      </c>
      <c r="O24" s="29">
        <f t="shared" si="5"/>
        <v>0</v>
      </c>
    </row>
    <row r="25" spans="2:15" ht="15.75" thickBot="1" x14ac:dyDescent="0.3">
      <c r="B25" s="20" t="s">
        <v>17</v>
      </c>
      <c r="C25" s="12">
        <v>2</v>
      </c>
      <c r="D25" s="28">
        <v>531.67499999999995</v>
      </c>
      <c r="E25" s="14"/>
      <c r="F25" s="28">
        <f t="shared" si="0"/>
        <v>544.96687499999996</v>
      </c>
      <c r="G25" s="14"/>
      <c r="H25" s="28">
        <f t="shared" si="1"/>
        <v>558.59104687499996</v>
      </c>
      <c r="I25" s="14"/>
      <c r="J25" s="28">
        <f t="shared" si="2"/>
        <v>572.55582304687493</v>
      </c>
      <c r="K25" s="14"/>
      <c r="L25" s="28">
        <f t="shared" si="3"/>
        <v>586.86971862304677</v>
      </c>
      <c r="M25" s="14"/>
      <c r="N25" s="28">
        <f t="shared" si="4"/>
        <v>5589.3169270898434</v>
      </c>
      <c r="O25" s="29">
        <f t="shared" si="5"/>
        <v>0</v>
      </c>
    </row>
    <row r="26" spans="2:15" ht="15.75" thickBot="1" x14ac:dyDescent="0.3">
      <c r="B26" s="20" t="s">
        <v>18</v>
      </c>
      <c r="C26" s="12">
        <v>1</v>
      </c>
      <c r="D26" s="28">
        <v>257.55</v>
      </c>
      <c r="E26" s="13"/>
      <c r="F26" s="28">
        <f t="shared" si="0"/>
        <v>263.98874999999998</v>
      </c>
      <c r="G26" s="13"/>
      <c r="H26" s="28">
        <f t="shared" si="1"/>
        <v>270.58846874999995</v>
      </c>
      <c r="I26" s="13"/>
      <c r="J26" s="28">
        <f t="shared" si="2"/>
        <v>277.35318046874994</v>
      </c>
      <c r="K26" s="13"/>
      <c r="L26" s="28">
        <f t="shared" si="3"/>
        <v>284.28700998046867</v>
      </c>
      <c r="M26" s="13"/>
      <c r="N26" s="28">
        <f t="shared" si="4"/>
        <v>1353.7674091992185</v>
      </c>
      <c r="O26" s="29">
        <f t="shared" si="5"/>
        <v>0</v>
      </c>
    </row>
    <row r="27" spans="2:15" ht="15.75" thickBot="1" x14ac:dyDescent="0.3">
      <c r="B27" s="20" t="s">
        <v>19</v>
      </c>
      <c r="C27" s="12">
        <v>1</v>
      </c>
      <c r="D27" s="28">
        <v>343.4</v>
      </c>
      <c r="E27" s="14"/>
      <c r="F27" s="28">
        <f t="shared" si="0"/>
        <v>351.98499999999996</v>
      </c>
      <c r="G27" s="14"/>
      <c r="H27" s="28">
        <f t="shared" si="1"/>
        <v>360.78462499999995</v>
      </c>
      <c r="I27" s="14"/>
      <c r="J27" s="28">
        <f t="shared" si="2"/>
        <v>369.80424062499992</v>
      </c>
      <c r="K27" s="14"/>
      <c r="L27" s="28">
        <f t="shared" si="3"/>
        <v>379.04934664062489</v>
      </c>
      <c r="M27" s="14"/>
      <c r="N27" s="28">
        <f t="shared" si="4"/>
        <v>1805.0232122656248</v>
      </c>
      <c r="O27" s="29">
        <f t="shared" si="5"/>
        <v>0</v>
      </c>
    </row>
    <row r="28" spans="2:15" ht="15.75" thickBot="1" x14ac:dyDescent="0.3">
      <c r="B28" s="20" t="s">
        <v>20</v>
      </c>
      <c r="C28" s="12">
        <v>14</v>
      </c>
      <c r="D28" s="28">
        <v>1063.3499999999999</v>
      </c>
      <c r="E28" s="14"/>
      <c r="F28" s="28">
        <f t="shared" si="0"/>
        <v>1089.9337499999999</v>
      </c>
      <c r="G28" s="14"/>
      <c r="H28" s="28">
        <f t="shared" si="1"/>
        <v>1117.1820937499999</v>
      </c>
      <c r="I28" s="14"/>
      <c r="J28" s="28">
        <f t="shared" si="2"/>
        <v>1145.1116460937499</v>
      </c>
      <c r="K28" s="14"/>
      <c r="L28" s="28">
        <f t="shared" si="3"/>
        <v>1173.7394372460935</v>
      </c>
      <c r="M28" s="14"/>
      <c r="N28" s="28">
        <f t="shared" si="4"/>
        <v>78250.436979257807</v>
      </c>
      <c r="O28" s="29">
        <f t="shared" si="5"/>
        <v>0</v>
      </c>
    </row>
    <row r="29" spans="2:15" ht="15.75" thickBot="1" x14ac:dyDescent="0.3">
      <c r="B29" s="20" t="s">
        <v>21</v>
      </c>
      <c r="C29" s="12">
        <v>3</v>
      </c>
      <c r="D29" s="28">
        <v>1181.5</v>
      </c>
      <c r="E29" s="14"/>
      <c r="F29" s="28">
        <f t="shared" si="0"/>
        <v>1211.0374999999999</v>
      </c>
      <c r="G29" s="14"/>
      <c r="H29" s="28">
        <f t="shared" si="1"/>
        <v>1241.3134374999997</v>
      </c>
      <c r="I29" s="14"/>
      <c r="J29" s="28">
        <f t="shared" si="2"/>
        <v>1272.3462734374996</v>
      </c>
      <c r="K29" s="14"/>
      <c r="L29" s="28">
        <f t="shared" si="3"/>
        <v>1304.154930273437</v>
      </c>
      <c r="M29" s="14"/>
      <c r="N29" s="28">
        <f t="shared" si="4"/>
        <v>18631.056423632806</v>
      </c>
      <c r="O29" s="29">
        <f t="shared" si="5"/>
        <v>0</v>
      </c>
    </row>
    <row r="30" spans="2:15" ht="15.75" thickBot="1" x14ac:dyDescent="0.3">
      <c r="B30" s="20" t="s">
        <v>22</v>
      </c>
      <c r="C30" s="12">
        <v>2</v>
      </c>
      <c r="D30" s="28">
        <v>886.125</v>
      </c>
      <c r="E30" s="14"/>
      <c r="F30" s="28">
        <f t="shared" si="0"/>
        <v>908.27812499999993</v>
      </c>
      <c r="G30" s="14"/>
      <c r="H30" s="28">
        <f t="shared" si="1"/>
        <v>930.98507812499986</v>
      </c>
      <c r="I30" s="14"/>
      <c r="J30" s="28">
        <f t="shared" si="2"/>
        <v>954.25970507812474</v>
      </c>
      <c r="K30" s="14"/>
      <c r="L30" s="28">
        <f t="shared" si="3"/>
        <v>978.11619770507775</v>
      </c>
      <c r="M30" s="14"/>
      <c r="N30" s="28">
        <f t="shared" si="4"/>
        <v>9315.5282118164032</v>
      </c>
      <c r="O30" s="29">
        <f t="shared" si="5"/>
        <v>0</v>
      </c>
    </row>
    <row r="31" spans="2:15" ht="15.75" thickBot="1" x14ac:dyDescent="0.3">
      <c r="B31" s="20" t="s">
        <v>23</v>
      </c>
      <c r="C31" s="12">
        <v>7</v>
      </c>
      <c r="D31" s="28">
        <v>717.4</v>
      </c>
      <c r="E31" s="13"/>
      <c r="F31" s="28">
        <f t="shared" si="0"/>
        <v>735.33499999999992</v>
      </c>
      <c r="G31" s="13"/>
      <c r="H31" s="28">
        <f t="shared" si="1"/>
        <v>753.71837499999981</v>
      </c>
      <c r="I31" s="13"/>
      <c r="J31" s="28">
        <f t="shared" si="2"/>
        <v>772.56133437499977</v>
      </c>
      <c r="K31" s="13"/>
      <c r="L31" s="28">
        <f t="shared" si="3"/>
        <v>791.87536773437466</v>
      </c>
      <c r="M31" s="13"/>
      <c r="N31" s="28">
        <f t="shared" si="4"/>
        <v>26396.230539765616</v>
      </c>
      <c r="O31" s="29">
        <f t="shared" si="5"/>
        <v>0</v>
      </c>
    </row>
    <row r="32" spans="2:15" ht="15.75" thickBot="1" x14ac:dyDescent="0.3">
      <c r="B32" s="20" t="s">
        <v>24</v>
      </c>
      <c r="C32" s="12">
        <v>5</v>
      </c>
      <c r="D32" s="28">
        <v>161.5</v>
      </c>
      <c r="E32" s="14"/>
      <c r="F32" s="28">
        <f t="shared" si="0"/>
        <v>165.53749999999999</v>
      </c>
      <c r="G32" s="14"/>
      <c r="H32" s="28">
        <f t="shared" si="1"/>
        <v>169.67593749999997</v>
      </c>
      <c r="I32" s="14"/>
      <c r="J32" s="28">
        <f t="shared" si="2"/>
        <v>173.91783593749997</v>
      </c>
      <c r="K32" s="14"/>
      <c r="L32" s="28">
        <f t="shared" si="3"/>
        <v>178.26578183593745</v>
      </c>
      <c r="M32" s="14"/>
      <c r="N32" s="28">
        <f t="shared" si="4"/>
        <v>4244.485276367187</v>
      </c>
      <c r="O32" s="29">
        <f t="shared" si="5"/>
        <v>0</v>
      </c>
    </row>
    <row r="33" spans="2:18" ht="15.75" thickBot="1" x14ac:dyDescent="0.3">
      <c r="B33" s="20" t="s">
        <v>25</v>
      </c>
      <c r="C33" s="12">
        <v>2</v>
      </c>
      <c r="D33" s="28">
        <v>193.8</v>
      </c>
      <c r="E33" s="14"/>
      <c r="F33" s="28">
        <f t="shared" si="0"/>
        <v>198.64499999999998</v>
      </c>
      <c r="G33" s="14"/>
      <c r="H33" s="28">
        <f t="shared" si="1"/>
        <v>203.61112499999996</v>
      </c>
      <c r="I33" s="14"/>
      <c r="J33" s="28">
        <f t="shared" si="2"/>
        <v>208.70140312499993</v>
      </c>
      <c r="K33" s="14"/>
      <c r="L33" s="28">
        <f t="shared" si="3"/>
        <v>213.9189382031249</v>
      </c>
      <c r="M33" s="14"/>
      <c r="N33" s="28">
        <f t="shared" si="4"/>
        <v>2037.3529326562495</v>
      </c>
      <c r="O33" s="29">
        <f t="shared" si="5"/>
        <v>0</v>
      </c>
    </row>
    <row r="34" spans="2:18" ht="15.75" thickBot="1" x14ac:dyDescent="0.3">
      <c r="C34" s="34"/>
      <c r="D34" s="34"/>
      <c r="E34" s="34"/>
      <c r="F34" s="34"/>
      <c r="G34" s="34"/>
      <c r="H34" s="34"/>
      <c r="I34" s="34"/>
      <c r="J34" s="34"/>
      <c r="K34" s="34"/>
      <c r="L34" s="35"/>
      <c r="M34" s="35"/>
      <c r="N34" s="35"/>
      <c r="O34" s="35"/>
      <c r="P34" s="35"/>
    </row>
    <row r="35" spans="2:18" ht="15.75" thickBot="1" x14ac:dyDescent="0.3">
      <c r="C35" s="34"/>
      <c r="D35" s="34"/>
      <c r="E35" s="34"/>
      <c r="F35" s="34"/>
      <c r="G35" s="34"/>
      <c r="H35" s="34"/>
      <c r="I35" s="34"/>
      <c r="J35" s="34"/>
      <c r="K35" s="34"/>
      <c r="L35" s="35"/>
      <c r="M35" s="36"/>
      <c r="N35" s="8">
        <f>SUM(N11:N33)</f>
        <v>657105.52018154785</v>
      </c>
      <c r="O35" s="6">
        <f>SUM(O11:O33)</f>
        <v>0</v>
      </c>
    </row>
    <row r="36" spans="2:18" x14ac:dyDescent="0.25">
      <c r="B36" s="30"/>
      <c r="C36" s="27"/>
      <c r="D36" s="27"/>
      <c r="E36" s="27"/>
      <c r="F36" s="27"/>
      <c r="G36" s="27"/>
      <c r="H36" s="27"/>
      <c r="I36" s="27"/>
      <c r="J36" s="27"/>
      <c r="K36" s="27"/>
      <c r="L36" s="36"/>
      <c r="M36" s="36"/>
      <c r="O36" s="36"/>
      <c r="P36" s="36"/>
      <c r="Q36" s="36"/>
      <c r="R36" s="36"/>
    </row>
  </sheetData>
  <sheetProtection algorithmName="SHA-512" hashValue="KkRcjp0YP37e8a9DKUeI8Qv6TBcOtXU9mFbPortXHGdzPjqhDZgH5GPNY1gCWt9GP65yAFr2v/hJHUV8LYcKEw==" saltValue="zynnJHC6pJNn1xotfqvtmQ==" spinCount="100000" sheet="1" objects="1" scenarios="1"/>
  <mergeCells count="2">
    <mergeCell ref="B2:O2"/>
    <mergeCell ref="B6:C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B55E0-8AC6-424E-8CFF-427C14B53A2A}">
  <dimension ref="A2:R54"/>
  <sheetViews>
    <sheetView showGridLines="0" topLeftCell="B1" zoomScale="90" zoomScaleNormal="90" workbookViewId="0">
      <selection activeCell="E48" sqref="E48"/>
    </sheetView>
  </sheetViews>
  <sheetFormatPr baseColWidth="10" defaultRowHeight="15" x14ac:dyDescent="0.25"/>
  <cols>
    <col min="1" max="1" width="12.7109375" bestFit="1" customWidth="1"/>
    <col min="2" max="2" width="68.42578125" bestFit="1" customWidth="1"/>
    <col min="3" max="14" width="18.42578125" customWidth="1"/>
    <col min="15" max="15" width="18.42578125" style="1" customWidth="1"/>
    <col min="16" max="16" width="18.42578125" customWidth="1"/>
    <col min="17" max="17" width="17.85546875" customWidth="1"/>
    <col min="18" max="19" width="13.28515625" bestFit="1" customWidth="1"/>
    <col min="20" max="20" width="16" customWidth="1"/>
    <col min="21" max="21" width="13.28515625" bestFit="1" customWidth="1"/>
    <col min="22" max="22" width="14" customWidth="1"/>
    <col min="23" max="24" width="13.28515625" bestFit="1" customWidth="1"/>
  </cols>
  <sheetData>
    <row r="2" spans="1:17" ht="15" customHeight="1" x14ac:dyDescent="0.25">
      <c r="B2" s="48" t="s">
        <v>120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7"/>
      <c r="Q2" s="7"/>
    </row>
    <row r="3" spans="1:17" ht="1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5" spans="1:17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6"/>
      <c r="N5" s="26"/>
      <c r="O5" s="26"/>
    </row>
    <row r="6" spans="1:17" x14ac:dyDescent="0.25">
      <c r="A6" s="3"/>
      <c r="B6" s="49" t="s">
        <v>0</v>
      </c>
      <c r="C6" s="49"/>
      <c r="D6" s="32"/>
      <c r="E6" s="33"/>
      <c r="F6" s="33"/>
      <c r="G6" s="33"/>
      <c r="H6" s="33"/>
      <c r="I6" s="33"/>
      <c r="J6" s="33"/>
      <c r="K6" s="33"/>
      <c r="L6" s="33"/>
      <c r="M6" s="26"/>
      <c r="N6" s="26"/>
      <c r="O6" s="26"/>
    </row>
    <row r="7" spans="1:17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26"/>
      <c r="N7" s="26"/>
      <c r="O7" s="26"/>
    </row>
    <row r="8" spans="1:17" ht="15.75" thickBot="1" x14ac:dyDescent="0.3"/>
    <row r="9" spans="1:17" ht="45.75" thickBot="1" x14ac:dyDescent="0.3">
      <c r="B9" s="18" t="s">
        <v>99</v>
      </c>
      <c r="C9" s="19" t="s">
        <v>2</v>
      </c>
      <c r="D9" s="19" t="s">
        <v>91</v>
      </c>
      <c r="E9" s="18" t="s">
        <v>100</v>
      </c>
      <c r="F9" s="19" t="s">
        <v>92</v>
      </c>
      <c r="G9" s="18" t="s">
        <v>101</v>
      </c>
      <c r="H9" s="19" t="s">
        <v>93</v>
      </c>
      <c r="I9" s="18" t="s">
        <v>102</v>
      </c>
      <c r="J9" s="19" t="s">
        <v>94</v>
      </c>
      <c r="K9" s="18" t="s">
        <v>103</v>
      </c>
      <c r="L9" s="19" t="s">
        <v>95</v>
      </c>
      <c r="M9" s="18" t="s">
        <v>104</v>
      </c>
      <c r="N9" s="18" t="s">
        <v>26</v>
      </c>
      <c r="O9" s="18" t="s">
        <v>27</v>
      </c>
    </row>
    <row r="10" spans="1:17" ht="18" customHeight="1" thickBot="1" x14ac:dyDescent="0.3">
      <c r="B10" s="20" t="s">
        <v>28</v>
      </c>
      <c r="C10" s="12">
        <v>4</v>
      </c>
      <c r="D10" s="28">
        <v>4200</v>
      </c>
      <c r="E10" s="13"/>
      <c r="F10" s="28">
        <f>D10*1.025</f>
        <v>4305</v>
      </c>
      <c r="G10" s="13"/>
      <c r="H10" s="15">
        <f>F10*1.025</f>
        <v>4412.625</v>
      </c>
      <c r="I10" s="13"/>
      <c r="J10" s="15">
        <f>H10*1.025</f>
        <v>4522.9406249999993</v>
      </c>
      <c r="K10" s="13"/>
      <c r="L10" s="15">
        <f>J10*1.025</f>
        <v>4636.0141406249986</v>
      </c>
      <c r="M10" s="13"/>
      <c r="N10" s="28">
        <f t="shared" ref="N10:N28" si="0">(D10*C10)+(F10*C10)+(H10*C10)+(J10*C10)+(L10*C10)</f>
        <v>88306.319062499999</v>
      </c>
      <c r="O10" s="29">
        <f>(E10*C10)+(G10*C10)+(I10*C10)+(K10*C10)+(M10*C10)</f>
        <v>0</v>
      </c>
    </row>
    <row r="11" spans="1:17" ht="15.75" thickBot="1" x14ac:dyDescent="0.3">
      <c r="B11" s="20" t="s">
        <v>29</v>
      </c>
      <c r="C11" s="12">
        <v>4</v>
      </c>
      <c r="D11" s="28">
        <v>4200</v>
      </c>
      <c r="E11" s="14"/>
      <c r="F11" s="28">
        <f t="shared" ref="F11:F28" si="1">D11*1.025</f>
        <v>4305</v>
      </c>
      <c r="G11" s="14"/>
      <c r="H11" s="15">
        <f t="shared" ref="H11:H30" si="2">F11*1.025</f>
        <v>4412.625</v>
      </c>
      <c r="I11" s="14"/>
      <c r="J11" s="15">
        <f t="shared" ref="J11:J30" si="3">H11*1.025</f>
        <v>4522.9406249999993</v>
      </c>
      <c r="K11" s="14"/>
      <c r="L11" s="15">
        <f t="shared" ref="L11:L30" si="4">J11*1.025</f>
        <v>4636.0141406249986</v>
      </c>
      <c r="M11" s="14"/>
      <c r="N11" s="28">
        <f t="shared" si="0"/>
        <v>88306.319062499999</v>
      </c>
      <c r="O11" s="29">
        <f t="shared" ref="O11:O30" si="5">(E11*C11)+(G11*C11)+(I11*C11)+(K11*C11)+(M11*C11)</f>
        <v>0</v>
      </c>
    </row>
    <row r="12" spans="1:17" ht="15.75" thickBot="1" x14ac:dyDescent="0.3">
      <c r="B12" s="20" t="s">
        <v>30</v>
      </c>
      <c r="C12" s="12">
        <v>4</v>
      </c>
      <c r="D12" s="28">
        <v>2600</v>
      </c>
      <c r="E12" s="14"/>
      <c r="F12" s="28">
        <f t="shared" si="1"/>
        <v>2664.9999999999995</v>
      </c>
      <c r="G12" s="14"/>
      <c r="H12" s="15">
        <f t="shared" si="2"/>
        <v>2731.6249999999991</v>
      </c>
      <c r="I12" s="14"/>
      <c r="J12" s="15">
        <f t="shared" si="3"/>
        <v>2799.9156249999987</v>
      </c>
      <c r="K12" s="14"/>
      <c r="L12" s="15">
        <f t="shared" si="4"/>
        <v>2869.9135156249986</v>
      </c>
      <c r="M12" s="14"/>
      <c r="N12" s="28">
        <f t="shared" si="0"/>
        <v>54665.816562499982</v>
      </c>
      <c r="O12" s="29">
        <f t="shared" si="5"/>
        <v>0</v>
      </c>
    </row>
    <row r="13" spans="1:17" ht="15.75" thickBot="1" x14ac:dyDescent="0.3">
      <c r="B13" s="20" t="s">
        <v>31</v>
      </c>
      <c r="C13" s="12">
        <v>4</v>
      </c>
      <c r="D13" s="28">
        <v>2600</v>
      </c>
      <c r="E13" s="14"/>
      <c r="F13" s="28">
        <f t="shared" si="1"/>
        <v>2664.9999999999995</v>
      </c>
      <c r="G13" s="14"/>
      <c r="H13" s="15">
        <f t="shared" si="2"/>
        <v>2731.6249999999991</v>
      </c>
      <c r="I13" s="14"/>
      <c r="J13" s="15">
        <f t="shared" si="3"/>
        <v>2799.9156249999987</v>
      </c>
      <c r="K13" s="14"/>
      <c r="L13" s="15">
        <f t="shared" si="4"/>
        <v>2869.9135156249986</v>
      </c>
      <c r="M13" s="14"/>
      <c r="N13" s="28">
        <f t="shared" si="0"/>
        <v>54665.816562499982</v>
      </c>
      <c r="O13" s="29">
        <f t="shared" si="5"/>
        <v>0</v>
      </c>
    </row>
    <row r="14" spans="1:17" ht="15.75" thickBot="1" x14ac:dyDescent="0.3">
      <c r="B14" s="20" t="s">
        <v>32</v>
      </c>
      <c r="C14" s="12">
        <v>10</v>
      </c>
      <c r="D14" s="28">
        <v>2880</v>
      </c>
      <c r="E14" s="14"/>
      <c r="F14" s="28">
        <f t="shared" si="1"/>
        <v>2951.9999999999995</v>
      </c>
      <c r="G14" s="14"/>
      <c r="H14" s="15">
        <f t="shared" si="2"/>
        <v>3025.7999999999993</v>
      </c>
      <c r="I14" s="14"/>
      <c r="J14" s="15">
        <f t="shared" si="3"/>
        <v>3101.4449999999988</v>
      </c>
      <c r="K14" s="14"/>
      <c r="L14" s="15">
        <f t="shared" si="4"/>
        <v>3178.9811249999984</v>
      </c>
      <c r="M14" s="14"/>
      <c r="N14" s="28">
        <f t="shared" si="0"/>
        <v>151382.26124999998</v>
      </c>
      <c r="O14" s="29">
        <f>(E14*C14)+(G14*C14)+(I14*C14)+(K14*C14)+(M14*C14)</f>
        <v>0</v>
      </c>
    </row>
    <row r="15" spans="1:17" ht="15.75" thickBot="1" x14ac:dyDescent="0.3">
      <c r="B15" s="20" t="s">
        <v>33</v>
      </c>
      <c r="C15" s="12">
        <v>10</v>
      </c>
      <c r="D15" s="28">
        <v>2260</v>
      </c>
      <c r="E15" s="13"/>
      <c r="F15" s="28">
        <f t="shared" si="1"/>
        <v>2316.5</v>
      </c>
      <c r="G15" s="13"/>
      <c r="H15" s="15">
        <f t="shared" si="2"/>
        <v>2374.4124999999999</v>
      </c>
      <c r="I15" s="13"/>
      <c r="J15" s="15">
        <f t="shared" si="3"/>
        <v>2433.7728124999999</v>
      </c>
      <c r="K15" s="13"/>
      <c r="L15" s="15">
        <f t="shared" si="4"/>
        <v>2494.6171328124997</v>
      </c>
      <c r="M15" s="13"/>
      <c r="N15" s="28">
        <f t="shared" si="0"/>
        <v>118793.02445312499</v>
      </c>
      <c r="O15" s="29">
        <f t="shared" si="5"/>
        <v>0</v>
      </c>
    </row>
    <row r="16" spans="1:17" ht="15.75" thickBot="1" x14ac:dyDescent="0.3">
      <c r="B16" s="20" t="s">
        <v>34</v>
      </c>
      <c r="C16" s="12">
        <v>4</v>
      </c>
      <c r="D16" s="28">
        <v>4200</v>
      </c>
      <c r="E16" s="14"/>
      <c r="F16" s="28">
        <f t="shared" si="1"/>
        <v>4305</v>
      </c>
      <c r="G16" s="14"/>
      <c r="H16" s="15">
        <f t="shared" si="2"/>
        <v>4412.625</v>
      </c>
      <c r="I16" s="14"/>
      <c r="J16" s="15">
        <f t="shared" si="3"/>
        <v>4522.9406249999993</v>
      </c>
      <c r="K16" s="14"/>
      <c r="L16" s="15">
        <f t="shared" si="4"/>
        <v>4636.0141406249986</v>
      </c>
      <c r="M16" s="14"/>
      <c r="N16" s="28">
        <f t="shared" si="0"/>
        <v>88306.319062499999</v>
      </c>
      <c r="O16" s="29">
        <f t="shared" si="5"/>
        <v>0</v>
      </c>
    </row>
    <row r="17" spans="2:18" ht="15.75" thickBot="1" x14ac:dyDescent="0.3">
      <c r="B17" s="20" t="s">
        <v>35</v>
      </c>
      <c r="C17" s="12">
        <v>4</v>
      </c>
      <c r="D17" s="28">
        <v>940</v>
      </c>
      <c r="E17" s="14"/>
      <c r="F17" s="28">
        <f t="shared" si="1"/>
        <v>963.49999999999989</v>
      </c>
      <c r="G17" s="14"/>
      <c r="H17" s="15">
        <f t="shared" si="2"/>
        <v>987.58749999999975</v>
      </c>
      <c r="I17" s="14"/>
      <c r="J17" s="15">
        <f t="shared" si="3"/>
        <v>1012.2771874999996</v>
      </c>
      <c r="K17" s="14"/>
      <c r="L17" s="15">
        <f t="shared" si="4"/>
        <v>1037.5841171874995</v>
      </c>
      <c r="M17" s="14"/>
      <c r="N17" s="28">
        <f t="shared" si="0"/>
        <v>19763.795218749998</v>
      </c>
      <c r="O17" s="29">
        <f>(E17*C17)+(G17*C17)+(I17*C17)+(K17*C17)+(M17*C17)</f>
        <v>0</v>
      </c>
    </row>
    <row r="18" spans="2:18" ht="15.75" thickBot="1" x14ac:dyDescent="0.3">
      <c r="B18" s="20" t="s">
        <v>36</v>
      </c>
      <c r="C18" s="12">
        <v>8</v>
      </c>
      <c r="D18" s="28">
        <v>4200</v>
      </c>
      <c r="E18" s="14"/>
      <c r="F18" s="28">
        <f t="shared" si="1"/>
        <v>4305</v>
      </c>
      <c r="G18" s="14"/>
      <c r="H18" s="15">
        <f t="shared" si="2"/>
        <v>4412.625</v>
      </c>
      <c r="I18" s="14"/>
      <c r="J18" s="15">
        <f t="shared" si="3"/>
        <v>4522.9406249999993</v>
      </c>
      <c r="K18" s="14"/>
      <c r="L18" s="15">
        <f t="shared" si="4"/>
        <v>4636.0141406249986</v>
      </c>
      <c r="M18" s="14"/>
      <c r="N18" s="28">
        <f t="shared" si="0"/>
        <v>176612.638125</v>
      </c>
      <c r="O18" s="29">
        <f t="shared" si="5"/>
        <v>0</v>
      </c>
    </row>
    <row r="19" spans="2:18" ht="15.75" thickBot="1" x14ac:dyDescent="0.3">
      <c r="B19" s="20" t="s">
        <v>37</v>
      </c>
      <c r="C19" s="12">
        <v>4</v>
      </c>
      <c r="D19" s="28">
        <v>3600</v>
      </c>
      <c r="E19" s="14"/>
      <c r="F19" s="28">
        <f t="shared" si="1"/>
        <v>3689.9999999999995</v>
      </c>
      <c r="G19" s="14"/>
      <c r="H19" s="15">
        <f t="shared" si="2"/>
        <v>3782.2499999999991</v>
      </c>
      <c r="I19" s="14"/>
      <c r="J19" s="15">
        <f t="shared" si="3"/>
        <v>3876.8062499999987</v>
      </c>
      <c r="K19" s="14"/>
      <c r="L19" s="15">
        <f t="shared" si="4"/>
        <v>3973.7264062499985</v>
      </c>
      <c r="M19" s="14"/>
      <c r="N19" s="28">
        <f t="shared" si="0"/>
        <v>75691.130624999991</v>
      </c>
      <c r="O19" s="29">
        <f>(E19*C19)+(G19*C19)+(I19*C19)+(K19*C19)+(M19*C19)</f>
        <v>0</v>
      </c>
    </row>
    <row r="20" spans="2:18" ht="15.75" thickBot="1" x14ac:dyDescent="0.3">
      <c r="B20" s="20" t="s">
        <v>38</v>
      </c>
      <c r="C20" s="12">
        <v>5</v>
      </c>
      <c r="D20" s="28">
        <v>3000</v>
      </c>
      <c r="E20" s="13"/>
      <c r="F20" s="28">
        <f t="shared" si="1"/>
        <v>3074.9999999999995</v>
      </c>
      <c r="G20" s="13"/>
      <c r="H20" s="15">
        <f t="shared" si="2"/>
        <v>3151.8749999999991</v>
      </c>
      <c r="I20" s="13"/>
      <c r="J20" s="15">
        <f t="shared" si="3"/>
        <v>3230.6718749999986</v>
      </c>
      <c r="K20" s="13"/>
      <c r="L20" s="15">
        <f t="shared" si="4"/>
        <v>3311.4386718749984</v>
      </c>
      <c r="M20" s="13"/>
      <c r="N20" s="28">
        <f t="shared" si="0"/>
        <v>78844.927734374985</v>
      </c>
      <c r="O20" s="29">
        <f t="shared" si="5"/>
        <v>0</v>
      </c>
    </row>
    <row r="21" spans="2:18" ht="15.75" thickBot="1" x14ac:dyDescent="0.3">
      <c r="B21" s="20" t="s">
        <v>39</v>
      </c>
      <c r="C21" s="12">
        <v>5</v>
      </c>
      <c r="D21" s="28">
        <v>3000</v>
      </c>
      <c r="E21" s="14"/>
      <c r="F21" s="28">
        <f t="shared" si="1"/>
        <v>3074.9999999999995</v>
      </c>
      <c r="G21" s="14"/>
      <c r="H21" s="15">
        <f t="shared" si="2"/>
        <v>3151.8749999999991</v>
      </c>
      <c r="I21" s="14"/>
      <c r="J21" s="15">
        <f t="shared" si="3"/>
        <v>3230.6718749999986</v>
      </c>
      <c r="K21" s="14"/>
      <c r="L21" s="15">
        <f t="shared" si="4"/>
        <v>3311.4386718749984</v>
      </c>
      <c r="M21" s="14"/>
      <c r="N21" s="28">
        <f t="shared" si="0"/>
        <v>78844.927734374985</v>
      </c>
      <c r="O21" s="29">
        <f t="shared" si="5"/>
        <v>0</v>
      </c>
    </row>
    <row r="22" spans="2:18" ht="15.75" thickBot="1" x14ac:dyDescent="0.3">
      <c r="B22" s="20" t="s">
        <v>40</v>
      </c>
      <c r="C22" s="12">
        <v>7</v>
      </c>
      <c r="D22" s="28">
        <v>600</v>
      </c>
      <c r="E22" s="14"/>
      <c r="F22" s="28">
        <f t="shared" si="1"/>
        <v>615</v>
      </c>
      <c r="G22" s="14"/>
      <c r="H22" s="15">
        <f t="shared" si="2"/>
        <v>630.375</v>
      </c>
      <c r="I22" s="14"/>
      <c r="J22" s="15">
        <f t="shared" si="3"/>
        <v>646.13437499999998</v>
      </c>
      <c r="K22" s="14"/>
      <c r="L22" s="15">
        <f t="shared" si="4"/>
        <v>662.2877343749999</v>
      </c>
      <c r="M22" s="14"/>
      <c r="N22" s="28">
        <f t="shared" si="0"/>
        <v>22076.579765625</v>
      </c>
      <c r="O22" s="29">
        <f t="shared" si="5"/>
        <v>0</v>
      </c>
    </row>
    <row r="23" spans="2:18" ht="15.75" thickBot="1" x14ac:dyDescent="0.3">
      <c r="B23" s="20" t="s">
        <v>41</v>
      </c>
      <c r="C23" s="12">
        <v>7</v>
      </c>
      <c r="D23" s="28">
        <v>600</v>
      </c>
      <c r="E23" s="14"/>
      <c r="F23" s="28">
        <f t="shared" si="1"/>
        <v>615</v>
      </c>
      <c r="G23" s="14"/>
      <c r="H23" s="15">
        <f t="shared" si="2"/>
        <v>630.375</v>
      </c>
      <c r="I23" s="14"/>
      <c r="J23" s="15">
        <f t="shared" si="3"/>
        <v>646.13437499999998</v>
      </c>
      <c r="K23" s="14"/>
      <c r="L23" s="15">
        <f t="shared" si="4"/>
        <v>662.2877343749999</v>
      </c>
      <c r="M23" s="14"/>
      <c r="N23" s="28">
        <f t="shared" si="0"/>
        <v>22076.579765625</v>
      </c>
      <c r="O23" s="29">
        <f t="shared" si="5"/>
        <v>0</v>
      </c>
    </row>
    <row r="24" spans="2:18" ht="15.75" thickBot="1" x14ac:dyDescent="0.3">
      <c r="B24" s="20" t="s">
        <v>42</v>
      </c>
      <c r="C24" s="12">
        <v>8</v>
      </c>
      <c r="D24" s="28">
        <v>500</v>
      </c>
      <c r="E24" s="14"/>
      <c r="F24" s="28">
        <f t="shared" si="1"/>
        <v>512.5</v>
      </c>
      <c r="G24" s="14"/>
      <c r="H24" s="15">
        <f t="shared" si="2"/>
        <v>525.3125</v>
      </c>
      <c r="I24" s="14"/>
      <c r="J24" s="15">
        <f t="shared" si="3"/>
        <v>538.4453125</v>
      </c>
      <c r="K24" s="14"/>
      <c r="L24" s="15">
        <f t="shared" si="4"/>
        <v>551.90644531249995</v>
      </c>
      <c r="M24" s="14"/>
      <c r="N24" s="28">
        <f t="shared" si="0"/>
        <v>21025.314062500001</v>
      </c>
      <c r="O24" s="29">
        <f t="shared" si="5"/>
        <v>0</v>
      </c>
    </row>
    <row r="25" spans="2:18" ht="15.75" thickBot="1" x14ac:dyDescent="0.3">
      <c r="B25" s="20" t="s">
        <v>43</v>
      </c>
      <c r="C25" s="12">
        <v>8</v>
      </c>
      <c r="D25" s="28">
        <v>500</v>
      </c>
      <c r="E25" s="14"/>
      <c r="F25" s="28">
        <f t="shared" si="1"/>
        <v>512.5</v>
      </c>
      <c r="G25" s="13"/>
      <c r="H25" s="15">
        <f t="shared" si="2"/>
        <v>525.3125</v>
      </c>
      <c r="I25" s="13"/>
      <c r="J25" s="15">
        <f t="shared" si="3"/>
        <v>538.4453125</v>
      </c>
      <c r="K25" s="13"/>
      <c r="L25" s="15">
        <f t="shared" si="4"/>
        <v>551.90644531249995</v>
      </c>
      <c r="M25" s="13"/>
      <c r="N25" s="28">
        <f t="shared" si="0"/>
        <v>21025.314062500001</v>
      </c>
      <c r="O25" s="29">
        <f t="shared" si="5"/>
        <v>0</v>
      </c>
    </row>
    <row r="26" spans="2:18" ht="15.75" thickBot="1" x14ac:dyDescent="0.3">
      <c r="B26" s="20" t="s">
        <v>44</v>
      </c>
      <c r="C26" s="12">
        <v>25</v>
      </c>
      <c r="D26" s="28">
        <v>1200</v>
      </c>
      <c r="E26" s="14"/>
      <c r="F26" s="28">
        <f t="shared" si="1"/>
        <v>1230</v>
      </c>
      <c r="G26" s="14"/>
      <c r="H26" s="15">
        <f t="shared" si="2"/>
        <v>1260.75</v>
      </c>
      <c r="I26" s="14"/>
      <c r="J26" s="15">
        <f t="shared" si="3"/>
        <v>1292.26875</v>
      </c>
      <c r="K26" s="14"/>
      <c r="L26" s="15">
        <f t="shared" si="4"/>
        <v>1324.5754687499998</v>
      </c>
      <c r="M26" s="14"/>
      <c r="N26" s="28">
        <f t="shared" si="0"/>
        <v>157689.85546875</v>
      </c>
      <c r="O26" s="29">
        <f t="shared" si="5"/>
        <v>0</v>
      </c>
    </row>
    <row r="27" spans="2:18" ht="16.5" customHeight="1" thickBot="1" x14ac:dyDescent="0.3">
      <c r="B27" s="20" t="s">
        <v>51</v>
      </c>
      <c r="C27" s="12">
        <v>30</v>
      </c>
      <c r="D27" s="28">
        <v>450</v>
      </c>
      <c r="E27" s="14"/>
      <c r="F27" s="28">
        <f t="shared" si="1"/>
        <v>461.24999999999994</v>
      </c>
      <c r="G27" s="14"/>
      <c r="H27" s="15">
        <f t="shared" si="2"/>
        <v>472.78124999999989</v>
      </c>
      <c r="I27" s="14"/>
      <c r="J27" s="15">
        <f t="shared" si="3"/>
        <v>484.60078124999984</v>
      </c>
      <c r="K27" s="14"/>
      <c r="L27" s="15">
        <f t="shared" si="4"/>
        <v>496.71580078124981</v>
      </c>
      <c r="M27" s="14"/>
      <c r="N27" s="28">
        <f t="shared" si="0"/>
        <v>70960.434960937491</v>
      </c>
      <c r="O27" s="29">
        <f t="shared" si="5"/>
        <v>0</v>
      </c>
      <c r="P27" s="35"/>
    </row>
    <row r="28" spans="2:18" ht="16.5" customHeight="1" thickBot="1" x14ac:dyDescent="0.3">
      <c r="B28" s="20" t="s">
        <v>114</v>
      </c>
      <c r="C28" s="12">
        <v>4</v>
      </c>
      <c r="D28" s="28">
        <v>900</v>
      </c>
      <c r="E28" s="14"/>
      <c r="F28" s="28">
        <f t="shared" si="1"/>
        <v>922.49999999999989</v>
      </c>
      <c r="G28" s="14"/>
      <c r="H28" s="15">
        <f t="shared" si="2"/>
        <v>945.56249999999977</v>
      </c>
      <c r="I28" s="14"/>
      <c r="J28" s="15">
        <f t="shared" si="3"/>
        <v>969.20156249999968</v>
      </c>
      <c r="K28" s="14"/>
      <c r="L28" s="15">
        <f t="shared" si="4"/>
        <v>993.43160156249962</v>
      </c>
      <c r="M28" s="14"/>
      <c r="N28" s="28">
        <f t="shared" si="0"/>
        <v>18922.782656249998</v>
      </c>
      <c r="O28" s="29">
        <f>(E28*C28)+(G28*C28)+(I28*C28)+(K28*C28)+(M28*C28)</f>
        <v>0</v>
      </c>
      <c r="P28" s="35"/>
    </row>
    <row r="29" spans="2:18" ht="15.75" thickBot="1" x14ac:dyDescent="0.3">
      <c r="B29" s="20" t="s">
        <v>52</v>
      </c>
      <c r="C29" s="12">
        <v>10</v>
      </c>
      <c r="D29" s="28">
        <v>120</v>
      </c>
      <c r="E29" s="14"/>
      <c r="F29" s="28">
        <f>D29*1.025</f>
        <v>122.99999999999999</v>
      </c>
      <c r="G29" s="13"/>
      <c r="H29" s="15">
        <f t="shared" si="2"/>
        <v>126.07499999999997</v>
      </c>
      <c r="I29" s="13"/>
      <c r="J29" s="15">
        <f t="shared" si="3"/>
        <v>129.22687499999995</v>
      </c>
      <c r="K29" s="13"/>
      <c r="L29" s="15">
        <f t="shared" si="4"/>
        <v>132.45754687499993</v>
      </c>
      <c r="M29" s="13"/>
      <c r="N29" s="28">
        <f>(D29*C29)+(F29*C29)+(H29*C29)+(J29*C29)+(L29*C29)</f>
        <v>6307.5942187499986</v>
      </c>
      <c r="O29" s="29">
        <f t="shared" si="5"/>
        <v>0</v>
      </c>
      <c r="P29" s="36"/>
      <c r="Q29" s="4"/>
      <c r="R29" s="4"/>
    </row>
    <row r="30" spans="2:18" ht="15.75" thickBot="1" x14ac:dyDescent="0.3">
      <c r="B30" s="20" t="s">
        <v>53</v>
      </c>
      <c r="C30" s="12">
        <v>10</v>
      </c>
      <c r="D30" s="28">
        <v>120</v>
      </c>
      <c r="E30" s="14"/>
      <c r="F30" s="28">
        <f>D30*1.025</f>
        <v>122.99999999999999</v>
      </c>
      <c r="G30" s="14"/>
      <c r="H30" s="15">
        <f t="shared" si="2"/>
        <v>126.07499999999997</v>
      </c>
      <c r="I30" s="14"/>
      <c r="J30" s="15">
        <f t="shared" si="3"/>
        <v>129.22687499999995</v>
      </c>
      <c r="K30" s="14"/>
      <c r="L30" s="15">
        <f t="shared" si="4"/>
        <v>132.45754687499993</v>
      </c>
      <c r="M30" s="14"/>
      <c r="N30" s="28">
        <f>(D30*C30)+(F30*C30)+(H30*C30)+(J30*C30)+(L30*C30)</f>
        <v>6307.5942187499986</v>
      </c>
      <c r="O30" s="29">
        <f t="shared" si="5"/>
        <v>0</v>
      </c>
    </row>
    <row r="31" spans="2:18" ht="15.75" thickBot="1" x14ac:dyDescent="0.3">
      <c r="N31" s="1"/>
      <c r="O31"/>
    </row>
    <row r="32" spans="2:18" ht="15.75" thickBot="1" x14ac:dyDescent="0.3">
      <c r="N32" s="8">
        <f>SUM(N10:N30)</f>
        <v>1420575.3446328125</v>
      </c>
      <c r="O32" s="6">
        <f>SUM(O10:O30)</f>
        <v>0</v>
      </c>
    </row>
    <row r="33" spans="1:15" ht="15.75" thickBot="1" x14ac:dyDescent="0.3">
      <c r="N33" s="1"/>
      <c r="O33"/>
    </row>
    <row r="34" spans="1:15" ht="45.75" thickBot="1" x14ac:dyDescent="0.3">
      <c r="B34" s="18" t="s">
        <v>45</v>
      </c>
      <c r="C34" s="19" t="s">
        <v>2</v>
      </c>
      <c r="D34" s="19" t="s">
        <v>91</v>
      </c>
      <c r="E34" s="18" t="s">
        <v>100</v>
      </c>
      <c r="F34" s="19" t="s">
        <v>92</v>
      </c>
      <c r="G34" s="18" t="s">
        <v>101</v>
      </c>
      <c r="H34" s="19" t="s">
        <v>93</v>
      </c>
      <c r="I34" s="18" t="s">
        <v>102</v>
      </c>
      <c r="J34" s="19" t="s">
        <v>94</v>
      </c>
      <c r="K34" s="18" t="s">
        <v>103</v>
      </c>
      <c r="L34" s="19" t="s">
        <v>95</v>
      </c>
      <c r="M34" s="18" t="s">
        <v>104</v>
      </c>
      <c r="N34" s="18" t="s">
        <v>26</v>
      </c>
      <c r="O34" s="18" t="s">
        <v>27</v>
      </c>
    </row>
    <row r="35" spans="1:15" ht="15.75" thickBot="1" x14ac:dyDescent="0.3">
      <c r="A35" s="22"/>
      <c r="B35" s="20" t="s">
        <v>48</v>
      </c>
      <c r="C35" s="12">
        <v>188</v>
      </c>
      <c r="D35" s="28">
        <v>18</v>
      </c>
      <c r="E35" s="13"/>
      <c r="F35" s="15">
        <f t="shared" ref="F35:F40" si="6">D35*1.025</f>
        <v>18.45</v>
      </c>
      <c r="G35" s="13"/>
      <c r="H35" s="15">
        <f>F35*1.025</f>
        <v>18.911249999999999</v>
      </c>
      <c r="I35" s="13"/>
      <c r="J35" s="15">
        <f>H35*1.025</f>
        <v>19.384031249999996</v>
      </c>
      <c r="K35" s="13"/>
      <c r="L35" s="15">
        <f>J35*1.025</f>
        <v>19.868632031249994</v>
      </c>
      <c r="M35" s="13"/>
      <c r="N35" s="28">
        <f t="shared" ref="N35:N40" si="7">(D35*C35)+(F35*C35)+(H35*C35)+(J35*C35)+(L35*C35)</f>
        <v>17787.415696874999</v>
      </c>
      <c r="O35" s="29">
        <f t="shared" ref="O35:O40" si="8">(E35*C35)+(G35*C35)+(I35*C35)+(K35*C35)+(M35*C35)</f>
        <v>0</v>
      </c>
    </row>
    <row r="36" spans="1:15" ht="15.75" thickBot="1" x14ac:dyDescent="0.3">
      <c r="A36" s="23" t="s">
        <v>46</v>
      </c>
      <c r="B36" s="20" t="s">
        <v>49</v>
      </c>
      <c r="C36" s="12">
        <v>875</v>
      </c>
      <c r="D36" s="28">
        <v>20</v>
      </c>
      <c r="E36" s="14"/>
      <c r="F36" s="15">
        <f t="shared" si="6"/>
        <v>20.5</v>
      </c>
      <c r="G36" s="14"/>
      <c r="H36" s="15">
        <f t="shared" ref="H36:H40" si="9">F36*1.025</f>
        <v>21.012499999999999</v>
      </c>
      <c r="I36" s="14"/>
      <c r="J36" s="15">
        <f t="shared" ref="J36:J40" si="10">H36*1.025</f>
        <v>21.537812499999998</v>
      </c>
      <c r="K36" s="14"/>
      <c r="L36" s="15">
        <f t="shared" ref="L36:L40" si="11">J36*1.025</f>
        <v>22.076257812499996</v>
      </c>
      <c r="M36" s="14"/>
      <c r="N36" s="28">
        <f t="shared" si="7"/>
        <v>91985.7490234375</v>
      </c>
      <c r="O36" s="29">
        <f t="shared" si="8"/>
        <v>0</v>
      </c>
    </row>
    <row r="37" spans="1:15" ht="15.75" thickBot="1" x14ac:dyDescent="0.3">
      <c r="A37" s="24"/>
      <c r="B37" s="20" t="s">
        <v>50</v>
      </c>
      <c r="C37" s="12">
        <v>188</v>
      </c>
      <c r="D37" s="28">
        <v>25</v>
      </c>
      <c r="E37" s="14"/>
      <c r="F37" s="15">
        <f t="shared" si="6"/>
        <v>25.624999999999996</v>
      </c>
      <c r="G37" s="14"/>
      <c r="H37" s="15">
        <f t="shared" si="9"/>
        <v>26.265624999999993</v>
      </c>
      <c r="I37" s="14"/>
      <c r="J37" s="15">
        <f t="shared" si="10"/>
        <v>26.922265624999991</v>
      </c>
      <c r="K37" s="14"/>
      <c r="L37" s="15">
        <f t="shared" si="11"/>
        <v>27.59532226562499</v>
      </c>
      <c r="M37" s="14"/>
      <c r="N37" s="28">
        <f t="shared" si="7"/>
        <v>24704.744023437495</v>
      </c>
      <c r="O37" s="29">
        <f t="shared" si="8"/>
        <v>0</v>
      </c>
    </row>
    <row r="38" spans="1:15" ht="15.75" thickBot="1" x14ac:dyDescent="0.3">
      <c r="A38" s="22"/>
      <c r="B38" s="20" t="s">
        <v>48</v>
      </c>
      <c r="C38" s="12">
        <v>188</v>
      </c>
      <c r="D38" s="28">
        <v>18</v>
      </c>
      <c r="E38" s="14"/>
      <c r="F38" s="15">
        <f t="shared" si="6"/>
        <v>18.45</v>
      </c>
      <c r="G38" s="14"/>
      <c r="H38" s="15">
        <f t="shared" si="9"/>
        <v>18.911249999999999</v>
      </c>
      <c r="I38" s="14"/>
      <c r="J38" s="15">
        <f t="shared" si="10"/>
        <v>19.384031249999996</v>
      </c>
      <c r="K38" s="14"/>
      <c r="L38" s="15">
        <f t="shared" si="11"/>
        <v>19.868632031249994</v>
      </c>
      <c r="M38" s="14"/>
      <c r="N38" s="28">
        <f t="shared" si="7"/>
        <v>17787.415696874999</v>
      </c>
      <c r="O38" s="29">
        <f t="shared" si="8"/>
        <v>0</v>
      </c>
    </row>
    <row r="39" spans="1:15" ht="15.75" thickBot="1" x14ac:dyDescent="0.3">
      <c r="A39" s="23" t="s">
        <v>47</v>
      </c>
      <c r="B39" s="20" t="s">
        <v>49</v>
      </c>
      <c r="C39" s="12">
        <v>875</v>
      </c>
      <c r="D39" s="28">
        <v>25</v>
      </c>
      <c r="E39" s="14"/>
      <c r="F39" s="15">
        <f t="shared" si="6"/>
        <v>25.624999999999996</v>
      </c>
      <c r="G39" s="14"/>
      <c r="H39" s="15">
        <f t="shared" si="9"/>
        <v>26.265624999999993</v>
      </c>
      <c r="I39" s="14"/>
      <c r="J39" s="15">
        <f t="shared" si="10"/>
        <v>26.922265624999991</v>
      </c>
      <c r="K39" s="14"/>
      <c r="L39" s="15">
        <f t="shared" si="11"/>
        <v>27.59532226562499</v>
      </c>
      <c r="M39" s="14"/>
      <c r="N39" s="28">
        <f t="shared" si="7"/>
        <v>114982.18627929688</v>
      </c>
      <c r="O39" s="29">
        <f t="shared" si="8"/>
        <v>0</v>
      </c>
    </row>
    <row r="40" spans="1:15" ht="15.75" thickBot="1" x14ac:dyDescent="0.3">
      <c r="A40" s="24"/>
      <c r="B40" s="20" t="s">
        <v>50</v>
      </c>
      <c r="C40" s="12">
        <v>188</v>
      </c>
      <c r="D40" s="28">
        <v>30</v>
      </c>
      <c r="E40" s="13"/>
      <c r="F40" s="15">
        <f t="shared" si="6"/>
        <v>30.749999999999996</v>
      </c>
      <c r="G40" s="13"/>
      <c r="H40" s="15">
        <f t="shared" si="9"/>
        <v>31.518749999999994</v>
      </c>
      <c r="I40" s="13"/>
      <c r="J40" s="15">
        <f t="shared" si="10"/>
        <v>32.306718749999987</v>
      </c>
      <c r="K40" s="13"/>
      <c r="L40" s="15">
        <f t="shared" si="11"/>
        <v>33.114386718749984</v>
      </c>
      <c r="M40" s="13"/>
      <c r="N40" s="28">
        <f t="shared" si="7"/>
        <v>29645.692828124989</v>
      </c>
      <c r="O40" s="29">
        <f t="shared" si="8"/>
        <v>0</v>
      </c>
    </row>
    <row r="41" spans="1:15" ht="15.75" thickBot="1" x14ac:dyDescent="0.3"/>
    <row r="42" spans="1:15" ht="15.75" thickBot="1" x14ac:dyDescent="0.3">
      <c r="N42" s="8">
        <f>SUM(N35:N40)</f>
        <v>296893.20354804688</v>
      </c>
      <c r="O42" s="6">
        <f>SUM(O35:O40)</f>
        <v>0</v>
      </c>
    </row>
    <row r="43" spans="1:15" ht="15.75" thickBot="1" x14ac:dyDescent="0.3"/>
    <row r="44" spans="1:15" ht="45.75" thickBot="1" x14ac:dyDescent="0.3">
      <c r="B44" s="18" t="s">
        <v>54</v>
      </c>
      <c r="C44" s="19" t="s">
        <v>2</v>
      </c>
      <c r="D44" s="19" t="s">
        <v>97</v>
      </c>
      <c r="E44" s="19" t="s">
        <v>116</v>
      </c>
      <c r="F44" s="18" t="s">
        <v>105</v>
      </c>
      <c r="G44" s="18" t="s">
        <v>26</v>
      </c>
      <c r="H44" s="18" t="s">
        <v>27</v>
      </c>
      <c r="O44"/>
    </row>
    <row r="45" spans="1:15" ht="15.75" thickBot="1" x14ac:dyDescent="0.3">
      <c r="B45" s="20" t="s">
        <v>55</v>
      </c>
      <c r="C45" s="12">
        <v>20</v>
      </c>
      <c r="D45" s="12">
        <f>C45*5</f>
        <v>100</v>
      </c>
      <c r="E45" s="28">
        <v>4600</v>
      </c>
      <c r="F45" s="14"/>
      <c r="G45" s="28">
        <f t="shared" ref="G45:G50" si="12">E45*D45</f>
        <v>460000</v>
      </c>
      <c r="H45" s="29">
        <f t="shared" ref="H45:H50" si="13">F45*D45</f>
        <v>0</v>
      </c>
      <c r="O45"/>
    </row>
    <row r="46" spans="1:15" ht="15.75" thickBot="1" x14ac:dyDescent="0.3">
      <c r="B46" s="20" t="s">
        <v>56</v>
      </c>
      <c r="C46" s="12">
        <v>10</v>
      </c>
      <c r="D46" s="12">
        <f t="shared" ref="D46:D50" si="14">C46*5</f>
        <v>50</v>
      </c>
      <c r="E46" s="28">
        <v>3764</v>
      </c>
      <c r="F46" s="14"/>
      <c r="G46" s="28">
        <f t="shared" si="12"/>
        <v>188200</v>
      </c>
      <c r="H46" s="29">
        <f t="shared" si="13"/>
        <v>0</v>
      </c>
      <c r="O46"/>
    </row>
    <row r="47" spans="1:15" ht="15.75" thickBot="1" x14ac:dyDescent="0.3">
      <c r="B47" s="20" t="s">
        <v>128</v>
      </c>
      <c r="C47" s="12">
        <v>100</v>
      </c>
      <c r="D47" s="12">
        <f t="shared" si="14"/>
        <v>500</v>
      </c>
      <c r="E47" s="15">
        <v>4</v>
      </c>
      <c r="F47" s="14"/>
      <c r="G47" s="28">
        <f t="shared" si="12"/>
        <v>2000</v>
      </c>
      <c r="H47" s="29">
        <f t="shared" si="13"/>
        <v>0</v>
      </c>
      <c r="O47"/>
    </row>
    <row r="48" spans="1:15" ht="15.75" thickBot="1" x14ac:dyDescent="0.3">
      <c r="B48" s="20" t="s">
        <v>127</v>
      </c>
      <c r="C48" s="12">
        <v>1750</v>
      </c>
      <c r="D48" s="12">
        <f t="shared" si="14"/>
        <v>8750</v>
      </c>
      <c r="E48" s="15">
        <v>45</v>
      </c>
      <c r="F48" s="14"/>
      <c r="G48" s="28">
        <f t="shared" si="12"/>
        <v>393750</v>
      </c>
      <c r="H48" s="29">
        <f t="shared" si="13"/>
        <v>0</v>
      </c>
      <c r="O48"/>
    </row>
    <row r="49" spans="2:15" ht="15.75" thickBot="1" x14ac:dyDescent="0.3">
      <c r="B49" s="20" t="s">
        <v>126</v>
      </c>
      <c r="C49" s="12">
        <v>875</v>
      </c>
      <c r="D49" s="12">
        <f t="shared" si="14"/>
        <v>4375</v>
      </c>
      <c r="E49" s="15">
        <v>10</v>
      </c>
      <c r="F49" s="13"/>
      <c r="G49" s="28">
        <f t="shared" si="12"/>
        <v>43750</v>
      </c>
      <c r="H49" s="29">
        <f t="shared" si="13"/>
        <v>0</v>
      </c>
      <c r="O49"/>
    </row>
    <row r="50" spans="2:15" ht="15.75" thickBot="1" x14ac:dyDescent="0.3">
      <c r="B50" s="20" t="s">
        <v>96</v>
      </c>
      <c r="C50" s="12">
        <v>10</v>
      </c>
      <c r="D50" s="12">
        <f t="shared" si="14"/>
        <v>50</v>
      </c>
      <c r="E50" s="28">
        <v>20</v>
      </c>
      <c r="F50" s="14"/>
      <c r="G50" s="28">
        <f t="shared" si="12"/>
        <v>1000</v>
      </c>
      <c r="H50" s="29">
        <f t="shared" si="13"/>
        <v>0</v>
      </c>
      <c r="O50"/>
    </row>
    <row r="51" spans="2:15" ht="15.75" thickBot="1" x14ac:dyDescent="0.3"/>
    <row r="52" spans="2:15" ht="15.75" thickBot="1" x14ac:dyDescent="0.3">
      <c r="G52" s="8">
        <f>SUM(G45:G50)</f>
        <v>1088700</v>
      </c>
      <c r="H52" s="6">
        <f>SUM(H45:H50)</f>
        <v>0</v>
      </c>
      <c r="O52"/>
    </row>
    <row r="53" spans="2:15" x14ac:dyDescent="0.25">
      <c r="B53" s="37" t="s">
        <v>115</v>
      </c>
    </row>
    <row r="54" spans="2:15" x14ac:dyDescent="0.25">
      <c r="G54" s="21"/>
    </row>
  </sheetData>
  <sheetProtection algorithmName="SHA-512" hashValue="X5g8tvsat6QNx9cyK7i9C5Ccz7u/DqPfNUWvnPcpxqIZB27QalevaL4hqA4VxRNhqQWFyAOVqBcexJoPRxZjjA==" saltValue="5ttaNRWIGvGqfplks+UccQ==" spinCount="100000" sheet="1" objects="1" scenarios="1"/>
  <mergeCells count="2">
    <mergeCell ref="B6:C6"/>
    <mergeCell ref="B2:O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326C-210F-4561-91E7-8ACF0BE6B12C}">
  <dimension ref="B2:N24"/>
  <sheetViews>
    <sheetView showGridLines="0" zoomScale="90" zoomScaleNormal="90" workbookViewId="0">
      <selection activeCell="N17" sqref="N17"/>
    </sheetView>
  </sheetViews>
  <sheetFormatPr baseColWidth="10" defaultRowHeight="15" x14ac:dyDescent="0.25"/>
  <cols>
    <col min="2" max="2" width="30.28515625" bestFit="1" customWidth="1"/>
    <col min="3" max="3" width="16.5703125" customWidth="1"/>
    <col min="4" max="4" width="16.7109375" customWidth="1"/>
    <col min="5" max="6" width="16.5703125" customWidth="1"/>
    <col min="7" max="7" width="16.7109375" customWidth="1"/>
    <col min="8" max="8" width="16.5703125" customWidth="1"/>
    <col min="9" max="13" width="16.7109375" customWidth="1"/>
    <col min="14" max="14" width="16" customWidth="1"/>
    <col min="15" max="15" width="19.85546875" customWidth="1"/>
    <col min="16" max="16" width="14.140625" customWidth="1"/>
    <col min="17" max="17" width="14.140625" bestFit="1" customWidth="1"/>
  </cols>
  <sheetData>
    <row r="2" spans="2:14" ht="15" customHeight="1" x14ac:dyDescent="0.25">
      <c r="B2" s="48" t="s">
        <v>121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2:14" ht="15" customHeight="1" x14ac:dyDescent="0.25"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2:14" ht="15" customHeigh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4" ht="15" customHeight="1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2:14" x14ac:dyDescent="0.25">
      <c r="B7" s="52" t="s">
        <v>0</v>
      </c>
      <c r="C7" s="52"/>
    </row>
    <row r="9" spans="2:14" ht="15.75" thickBot="1" x14ac:dyDescent="0.3"/>
    <row r="10" spans="2:14" ht="45.75" thickBot="1" x14ac:dyDescent="0.3">
      <c r="B10" s="18" t="s">
        <v>57</v>
      </c>
      <c r="C10" s="19" t="s">
        <v>61</v>
      </c>
      <c r="D10" s="19" t="s">
        <v>63</v>
      </c>
      <c r="E10" s="19" t="s">
        <v>62</v>
      </c>
      <c r="F10" s="19" t="s">
        <v>66</v>
      </c>
      <c r="G10" s="19" t="s">
        <v>65</v>
      </c>
      <c r="H10" s="19" t="s">
        <v>68</v>
      </c>
      <c r="I10" s="19" t="s">
        <v>67</v>
      </c>
      <c r="J10" s="19" t="s">
        <v>69</v>
      </c>
      <c r="K10" s="19" t="s">
        <v>70</v>
      </c>
      <c r="L10" s="19" t="s">
        <v>71</v>
      </c>
      <c r="M10" s="19" t="s">
        <v>72</v>
      </c>
    </row>
    <row r="11" spans="2:14" ht="15.75" thickBot="1" x14ac:dyDescent="0.3">
      <c r="B11" s="20" t="s">
        <v>64</v>
      </c>
      <c r="C11" s="16">
        <v>2000</v>
      </c>
      <c r="D11" s="28">
        <v>41</v>
      </c>
      <c r="E11" s="38"/>
      <c r="F11" s="28">
        <f>D11*1.025</f>
        <v>42.024999999999999</v>
      </c>
      <c r="G11" s="38"/>
      <c r="H11" s="28">
        <f>F11*1.025</f>
        <v>43.075624999999995</v>
      </c>
      <c r="I11" s="38"/>
      <c r="J11" s="28">
        <f>H11*1.025</f>
        <v>44.152515624999992</v>
      </c>
      <c r="K11" s="38"/>
      <c r="L11" s="28">
        <f>J11*1.025</f>
        <v>45.256328515624986</v>
      </c>
      <c r="M11" s="38"/>
    </row>
    <row r="12" spans="2:14" ht="15.75" thickBot="1" x14ac:dyDescent="0.3">
      <c r="B12" s="20" t="s">
        <v>59</v>
      </c>
      <c r="C12" s="16">
        <v>11000</v>
      </c>
      <c r="D12" s="28">
        <v>38</v>
      </c>
      <c r="E12" s="38"/>
      <c r="F12" s="28">
        <f t="shared" ref="F12:F13" si="0">D12*1.025</f>
        <v>38.949999999999996</v>
      </c>
      <c r="G12" s="38"/>
      <c r="H12" s="28">
        <f t="shared" ref="H12:H13" si="1">F12*1.025</f>
        <v>39.923749999999991</v>
      </c>
      <c r="I12" s="38"/>
      <c r="J12" s="28">
        <f t="shared" ref="J12:J13" si="2">H12*1.025</f>
        <v>40.921843749999987</v>
      </c>
      <c r="K12" s="38"/>
      <c r="L12" s="28">
        <f t="shared" ref="L12:L13" si="3">J12*1.025</f>
        <v>41.944889843749984</v>
      </c>
      <c r="M12" s="38"/>
    </row>
    <row r="13" spans="2:14" ht="15.75" thickBot="1" x14ac:dyDescent="0.3">
      <c r="B13" s="20" t="s">
        <v>60</v>
      </c>
      <c r="C13" s="16">
        <v>2000</v>
      </c>
      <c r="D13" s="28">
        <v>23.5</v>
      </c>
      <c r="E13" s="38"/>
      <c r="F13" s="28">
        <f t="shared" si="0"/>
        <v>24.087499999999999</v>
      </c>
      <c r="G13" s="38"/>
      <c r="H13" s="28">
        <f t="shared" si="1"/>
        <v>24.689687499999998</v>
      </c>
      <c r="I13" s="38"/>
      <c r="J13" s="28">
        <f t="shared" si="2"/>
        <v>25.306929687499995</v>
      </c>
      <c r="K13" s="38"/>
      <c r="L13" s="28">
        <f t="shared" si="3"/>
        <v>25.939602929687492</v>
      </c>
      <c r="M13" s="38"/>
    </row>
    <row r="14" spans="2:14" x14ac:dyDescent="0.25">
      <c r="B14" s="1"/>
      <c r="C14" s="1"/>
      <c r="D14" s="1"/>
      <c r="E14" s="1"/>
      <c r="F14" s="1"/>
      <c r="G14" s="1"/>
      <c r="J14" s="1"/>
      <c r="M14" s="1"/>
      <c r="N14" s="1"/>
    </row>
    <row r="15" spans="2:14" ht="15.75" thickBot="1" x14ac:dyDescent="0.3">
      <c r="B15" s="1"/>
      <c r="C15" s="1"/>
      <c r="D15" s="1"/>
      <c r="E15" s="1"/>
      <c r="F15" s="1"/>
      <c r="G15" s="1"/>
      <c r="J15" s="1"/>
      <c r="M15" s="1"/>
      <c r="N15" s="1"/>
    </row>
    <row r="16" spans="2:14" ht="45.75" thickBot="1" x14ac:dyDescent="0.3">
      <c r="B16" s="18" t="s">
        <v>57</v>
      </c>
      <c r="C16" s="19" t="s">
        <v>73</v>
      </c>
      <c r="D16" s="19" t="s">
        <v>74</v>
      </c>
      <c r="E16" s="19" t="s">
        <v>75</v>
      </c>
      <c r="F16" s="19" t="s">
        <v>76</v>
      </c>
      <c r="G16" s="19" t="s">
        <v>77</v>
      </c>
      <c r="H16" s="19" t="s">
        <v>78</v>
      </c>
      <c r="I16" s="19" t="s">
        <v>79</v>
      </c>
      <c r="J16" s="19" t="s">
        <v>80</v>
      </c>
      <c r="K16" s="19" t="s">
        <v>81</v>
      </c>
      <c r="L16" s="19" t="s">
        <v>82</v>
      </c>
    </row>
    <row r="17" spans="2:12" ht="15.75" thickBot="1" x14ac:dyDescent="0.3">
      <c r="B17" s="20" t="s">
        <v>58</v>
      </c>
      <c r="C17" s="28">
        <f>C11*D11</f>
        <v>82000</v>
      </c>
      <c r="D17" s="5">
        <f>C11*E11</f>
        <v>0</v>
      </c>
      <c r="E17" s="28">
        <f>C11*F11</f>
        <v>84050</v>
      </c>
      <c r="F17" s="5">
        <f>G11*C11</f>
        <v>0</v>
      </c>
      <c r="G17" s="28">
        <f>H11*C11</f>
        <v>86151.249999999985</v>
      </c>
      <c r="H17" s="5">
        <f>I11*C11</f>
        <v>0</v>
      </c>
      <c r="I17" s="28">
        <f>J11*C11</f>
        <v>88305.031249999985</v>
      </c>
      <c r="J17" s="5">
        <f>K11*C11</f>
        <v>0</v>
      </c>
      <c r="K17" s="28">
        <f>L11*C11</f>
        <v>90512.657031249968</v>
      </c>
      <c r="L17" s="5">
        <f>M11*C11</f>
        <v>0</v>
      </c>
    </row>
    <row r="18" spans="2:12" ht="15.75" thickBot="1" x14ac:dyDescent="0.3">
      <c r="B18" s="20" t="s">
        <v>59</v>
      </c>
      <c r="C18" s="28">
        <f>C12*D12</f>
        <v>418000</v>
      </c>
      <c r="D18" s="5">
        <f>C12*E12</f>
        <v>0</v>
      </c>
      <c r="E18" s="28">
        <f>C12*F12</f>
        <v>428449.99999999994</v>
      </c>
      <c r="F18" s="5">
        <f>G12*C12</f>
        <v>0</v>
      </c>
      <c r="G18" s="28">
        <f>H12*C12</f>
        <v>439161.24999999988</v>
      </c>
      <c r="H18" s="5">
        <f>I12*C12</f>
        <v>0</v>
      </c>
      <c r="I18" s="28">
        <f>J12*C12</f>
        <v>450140.28124999983</v>
      </c>
      <c r="J18" s="5">
        <f>K12*C12</f>
        <v>0</v>
      </c>
      <c r="K18" s="28">
        <f>L12*C12</f>
        <v>461393.78828124981</v>
      </c>
      <c r="L18" s="5">
        <f>M12*C12</f>
        <v>0</v>
      </c>
    </row>
    <row r="19" spans="2:12" ht="15.75" thickBot="1" x14ac:dyDescent="0.3">
      <c r="B19" s="20" t="s">
        <v>60</v>
      </c>
      <c r="C19" s="28">
        <f>C13*D13</f>
        <v>47000</v>
      </c>
      <c r="D19" s="5">
        <f>C13*E13</f>
        <v>0</v>
      </c>
      <c r="E19" s="28">
        <f>C13*F13</f>
        <v>48175</v>
      </c>
      <c r="F19" s="5">
        <f>G13*C13</f>
        <v>0</v>
      </c>
      <c r="G19" s="28">
        <f>H13*C13</f>
        <v>49379.374999999993</v>
      </c>
      <c r="H19" s="5">
        <f>I13*C13</f>
        <v>0</v>
      </c>
      <c r="I19" s="28">
        <f>J13*C13</f>
        <v>50613.859374999993</v>
      </c>
      <c r="J19" s="5">
        <f>K13*C13</f>
        <v>0</v>
      </c>
      <c r="K19" s="28">
        <f>L13*C13</f>
        <v>51879.205859374983</v>
      </c>
      <c r="L19" s="5">
        <f>M13*C13</f>
        <v>0</v>
      </c>
    </row>
    <row r="20" spans="2:12" ht="15.75" thickBot="1" x14ac:dyDescent="0.3"/>
    <row r="21" spans="2:12" ht="15.75" thickBot="1" x14ac:dyDescent="0.3">
      <c r="B21" s="42" t="s">
        <v>1</v>
      </c>
      <c r="C21" s="39">
        <f t="shared" ref="C21:L21" si="4">SUM(C17:C19)</f>
        <v>547000</v>
      </c>
      <c r="D21" s="40">
        <f t="shared" si="4"/>
        <v>0</v>
      </c>
      <c r="E21" s="39">
        <f t="shared" si="4"/>
        <v>560675</v>
      </c>
      <c r="F21" s="40">
        <f t="shared" si="4"/>
        <v>0</v>
      </c>
      <c r="G21" s="39">
        <f t="shared" si="4"/>
        <v>574691.87499999988</v>
      </c>
      <c r="H21" s="40">
        <f t="shared" si="4"/>
        <v>0</v>
      </c>
      <c r="I21" s="39">
        <f t="shared" si="4"/>
        <v>589059.17187499977</v>
      </c>
      <c r="J21" s="40">
        <f t="shared" si="4"/>
        <v>0</v>
      </c>
      <c r="K21" s="39">
        <f t="shared" si="4"/>
        <v>603785.65117187472</v>
      </c>
      <c r="L21" s="40">
        <f t="shared" si="4"/>
        <v>0</v>
      </c>
    </row>
    <row r="22" spans="2:12" ht="15.75" thickBot="1" x14ac:dyDescent="0.3"/>
    <row r="23" spans="2:12" ht="15.75" thickBot="1" x14ac:dyDescent="0.3">
      <c r="J23" s="50" t="s">
        <v>26</v>
      </c>
      <c r="K23" s="51"/>
      <c r="L23" s="9">
        <f>SUM(C21+E21+G21+I21+K21)</f>
        <v>2875211.6980468747</v>
      </c>
    </row>
    <row r="24" spans="2:12" ht="15.75" thickBot="1" x14ac:dyDescent="0.3">
      <c r="J24" s="50" t="s">
        <v>98</v>
      </c>
      <c r="K24" s="51"/>
      <c r="L24" s="10">
        <f>D21+F21+H21+J21+L21</f>
        <v>0</v>
      </c>
    </row>
  </sheetData>
  <sheetProtection algorithmName="SHA-512" hashValue="we4IwcW9XGPnN5h5yQRI2060D/t/IAzG4Yo5r5QfCXUrLrAJl9EwGKuWUqULr0ROgvoBSSCq+3jmfR7tBCZ8Sw==" saltValue="WGp9L6zqvocEUW3KINjVOg==" spinCount="100000" sheet="1" objects="1" scenarios="1"/>
  <mergeCells count="4">
    <mergeCell ref="B2:M3"/>
    <mergeCell ref="J23:K23"/>
    <mergeCell ref="J24:K24"/>
    <mergeCell ref="B7:C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E7A1C-0F03-40D1-866E-0694CD47429D}">
  <dimension ref="B2:N24"/>
  <sheetViews>
    <sheetView showGridLines="0" zoomScale="90" zoomScaleNormal="90" workbookViewId="0">
      <selection activeCell="E15" sqref="E15"/>
    </sheetView>
  </sheetViews>
  <sheetFormatPr baseColWidth="10" defaultRowHeight="15" x14ac:dyDescent="0.25"/>
  <cols>
    <col min="2" max="2" width="59" bestFit="1" customWidth="1"/>
    <col min="3" max="3" width="16.5703125" customWidth="1"/>
    <col min="4" max="4" width="16.7109375" customWidth="1"/>
    <col min="5" max="6" width="16.5703125" customWidth="1"/>
    <col min="7" max="7" width="16.7109375" customWidth="1"/>
    <col min="8" max="8" width="16.5703125" customWidth="1"/>
    <col min="9" max="10" width="16.7109375" customWidth="1"/>
    <col min="11" max="11" width="16.5703125" customWidth="1"/>
    <col min="12" max="13" width="16.7109375" customWidth="1"/>
    <col min="14" max="14" width="16" customWidth="1"/>
    <col min="15" max="15" width="19.85546875" customWidth="1"/>
    <col min="16" max="16" width="14.140625" customWidth="1"/>
    <col min="17" max="17" width="14.140625" bestFit="1" customWidth="1"/>
  </cols>
  <sheetData>
    <row r="2" spans="2:14" ht="15" customHeight="1" x14ac:dyDescent="0.25">
      <c r="B2" s="48" t="s">
        <v>122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2:14" ht="15" customHeight="1" x14ac:dyDescent="0.25"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2:14" ht="15" customHeight="1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4" ht="15" customHeight="1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2:14" x14ac:dyDescent="0.25">
      <c r="B7" s="52" t="s">
        <v>0</v>
      </c>
      <c r="C7" s="52"/>
    </row>
    <row r="8" spans="2:14" ht="15.75" thickBot="1" x14ac:dyDescent="0.3"/>
    <row r="9" spans="2:14" ht="45.75" thickBot="1" x14ac:dyDescent="0.3">
      <c r="B9" s="18" t="s">
        <v>57</v>
      </c>
      <c r="C9" s="19" t="s">
        <v>61</v>
      </c>
      <c r="D9" s="19" t="s">
        <v>63</v>
      </c>
      <c r="E9" s="19" t="s">
        <v>62</v>
      </c>
      <c r="F9" s="19" t="s">
        <v>66</v>
      </c>
      <c r="G9" s="19" t="s">
        <v>65</v>
      </c>
      <c r="H9" s="19" t="s">
        <v>68</v>
      </c>
      <c r="I9" s="19" t="s">
        <v>67</v>
      </c>
      <c r="J9" s="19" t="s">
        <v>69</v>
      </c>
      <c r="K9" s="19" t="s">
        <v>70</v>
      </c>
      <c r="L9" s="19" t="s">
        <v>71</v>
      </c>
      <c r="M9" s="19" t="s">
        <v>72</v>
      </c>
    </row>
    <row r="10" spans="2:14" ht="15.75" thickBot="1" x14ac:dyDescent="0.3">
      <c r="B10" s="20" t="s">
        <v>83</v>
      </c>
      <c r="C10" s="12">
        <v>200</v>
      </c>
      <c r="D10" s="28">
        <v>42</v>
      </c>
      <c r="E10" s="38"/>
      <c r="F10" s="28">
        <f>D10*1.025</f>
        <v>43.05</v>
      </c>
      <c r="G10" s="38"/>
      <c r="H10" s="28">
        <f>F10*1.025</f>
        <v>44.126249999999992</v>
      </c>
      <c r="I10" s="38"/>
      <c r="J10" s="28">
        <f>H10*1.025</f>
        <v>45.22940624999999</v>
      </c>
      <c r="K10" s="38"/>
      <c r="L10" s="28">
        <f>J10*1.025</f>
        <v>46.360141406249987</v>
      </c>
      <c r="M10" s="38"/>
    </row>
    <row r="11" spans="2:14" ht="15.75" thickBot="1" x14ac:dyDescent="0.3">
      <c r="B11" s="20" t="s">
        <v>84</v>
      </c>
      <c r="C11" s="12">
        <v>200</v>
      </c>
      <c r="D11" s="28">
        <v>22.5</v>
      </c>
      <c r="E11" s="38"/>
      <c r="F11" s="28">
        <f t="shared" ref="F11:F13" si="0">D11*1.025</f>
        <v>23.062499999999996</v>
      </c>
      <c r="G11" s="38"/>
      <c r="H11" s="28">
        <f t="shared" ref="H11:H13" si="1">F11*1.025</f>
        <v>23.639062499999994</v>
      </c>
      <c r="I11" s="38"/>
      <c r="J11" s="28">
        <f t="shared" ref="J11:J13" si="2">H11*1.025</f>
        <v>24.230039062499991</v>
      </c>
      <c r="K11" s="38"/>
      <c r="L11" s="28">
        <f t="shared" ref="L11:L13" si="3">J11*1.025</f>
        <v>24.835790039062488</v>
      </c>
      <c r="M11" s="38"/>
    </row>
    <row r="12" spans="2:14" ht="15.75" thickBot="1" x14ac:dyDescent="0.3">
      <c r="B12" s="20" t="s">
        <v>85</v>
      </c>
      <c r="C12" s="12">
        <v>25</v>
      </c>
      <c r="D12" s="28">
        <v>350</v>
      </c>
      <c r="E12" s="38"/>
      <c r="F12" s="28">
        <f t="shared" si="0"/>
        <v>358.74999999999994</v>
      </c>
      <c r="G12" s="38"/>
      <c r="H12" s="28">
        <f t="shared" si="1"/>
        <v>367.71874999999989</v>
      </c>
      <c r="I12" s="38"/>
      <c r="J12" s="28">
        <f t="shared" si="2"/>
        <v>376.91171874999986</v>
      </c>
      <c r="K12" s="38"/>
      <c r="L12" s="28">
        <f t="shared" si="3"/>
        <v>386.33451171874981</v>
      </c>
      <c r="M12" s="38"/>
    </row>
    <row r="13" spans="2:14" ht="15.75" thickBot="1" x14ac:dyDescent="0.3">
      <c r="B13" s="20" t="s">
        <v>86</v>
      </c>
      <c r="C13" s="12">
        <v>20</v>
      </c>
      <c r="D13" s="28">
        <v>200</v>
      </c>
      <c r="E13" s="38"/>
      <c r="F13" s="28">
        <f t="shared" si="0"/>
        <v>204.99999999999997</v>
      </c>
      <c r="G13" s="38"/>
      <c r="H13" s="28">
        <f t="shared" si="1"/>
        <v>210.12499999999994</v>
      </c>
      <c r="I13" s="38"/>
      <c r="J13" s="28">
        <f t="shared" si="2"/>
        <v>215.37812499999993</v>
      </c>
      <c r="K13" s="38"/>
      <c r="L13" s="28">
        <f t="shared" si="3"/>
        <v>220.76257812499992</v>
      </c>
      <c r="M13" s="38"/>
      <c r="N13" s="1"/>
    </row>
    <row r="14" spans="2:14" ht="15.75" thickBot="1" x14ac:dyDescent="0.3">
      <c r="B14" s="1"/>
      <c r="C14" s="1"/>
      <c r="D14" s="1"/>
      <c r="E14" s="1"/>
      <c r="F14" s="1"/>
      <c r="G14" s="1"/>
      <c r="J14" s="1"/>
      <c r="M14" s="1"/>
      <c r="N14" s="1"/>
    </row>
    <row r="15" spans="2:14" ht="45.75" thickBot="1" x14ac:dyDescent="0.3">
      <c r="B15" s="18" t="s">
        <v>57</v>
      </c>
      <c r="C15" s="19" t="s">
        <v>73</v>
      </c>
      <c r="D15" s="19" t="s">
        <v>74</v>
      </c>
      <c r="E15" s="19" t="s">
        <v>75</v>
      </c>
      <c r="F15" s="19" t="s">
        <v>76</v>
      </c>
      <c r="G15" s="19" t="s">
        <v>77</v>
      </c>
      <c r="H15" s="19" t="s">
        <v>78</v>
      </c>
      <c r="I15" s="19" t="s">
        <v>79</v>
      </c>
      <c r="J15" s="19" t="s">
        <v>80</v>
      </c>
      <c r="K15" s="19" t="s">
        <v>81</v>
      </c>
      <c r="L15" s="19" t="s">
        <v>82</v>
      </c>
    </row>
    <row r="16" spans="2:14" ht="15.75" thickBot="1" x14ac:dyDescent="0.3">
      <c r="B16" s="20" t="s">
        <v>83</v>
      </c>
      <c r="C16" s="28">
        <f>C10*D10</f>
        <v>8400</v>
      </c>
      <c r="D16" s="5">
        <f>C10*E10</f>
        <v>0</v>
      </c>
      <c r="E16" s="28">
        <f>C10*F10</f>
        <v>8610</v>
      </c>
      <c r="F16" s="5">
        <f>G10*C10</f>
        <v>0</v>
      </c>
      <c r="G16" s="28">
        <f>H10*C10</f>
        <v>8825.2499999999982</v>
      </c>
      <c r="H16" s="5">
        <f>I10*C10</f>
        <v>0</v>
      </c>
      <c r="I16" s="28">
        <f>J10*C10</f>
        <v>9045.8812499999985</v>
      </c>
      <c r="J16" s="5">
        <f>K10*C10</f>
        <v>0</v>
      </c>
      <c r="K16" s="28">
        <f>L10*C10</f>
        <v>9272.0282812499972</v>
      </c>
      <c r="L16" s="5">
        <f>M10*C10</f>
        <v>0</v>
      </c>
    </row>
    <row r="17" spans="2:12" ht="15.75" thickBot="1" x14ac:dyDescent="0.3">
      <c r="B17" s="20" t="s">
        <v>84</v>
      </c>
      <c r="C17" s="28">
        <f>C11*D11</f>
        <v>4500</v>
      </c>
      <c r="D17" s="5">
        <f>C11*E11</f>
        <v>0</v>
      </c>
      <c r="E17" s="28">
        <f>C11*F11</f>
        <v>4612.4999999999991</v>
      </c>
      <c r="F17" s="5">
        <f>G11*C11</f>
        <v>0</v>
      </c>
      <c r="G17" s="28">
        <f>H11*C11</f>
        <v>4727.8124999999991</v>
      </c>
      <c r="H17" s="5">
        <f>I11*C11</f>
        <v>0</v>
      </c>
      <c r="I17" s="28">
        <f>J11*C11</f>
        <v>4846.0078124999982</v>
      </c>
      <c r="J17" s="5">
        <f>K11*C11</f>
        <v>0</v>
      </c>
      <c r="K17" s="28">
        <f>L11*C11</f>
        <v>4967.1580078124971</v>
      </c>
      <c r="L17" s="5">
        <f>M11*C11</f>
        <v>0</v>
      </c>
    </row>
    <row r="18" spans="2:12" ht="15.75" thickBot="1" x14ac:dyDescent="0.3">
      <c r="B18" s="20" t="s">
        <v>85</v>
      </c>
      <c r="C18" s="28">
        <f>C12*D12</f>
        <v>8750</v>
      </c>
      <c r="D18" s="5">
        <f>C12*E12</f>
        <v>0</v>
      </c>
      <c r="E18" s="28">
        <f>C12*F12</f>
        <v>8968.7499999999982</v>
      </c>
      <c r="F18" s="5">
        <f>G12*C12</f>
        <v>0</v>
      </c>
      <c r="G18" s="28">
        <f>H12*C12</f>
        <v>9192.9687499999964</v>
      </c>
      <c r="H18" s="5">
        <f>I12*C12</f>
        <v>0</v>
      </c>
      <c r="I18" s="28">
        <f>J12*C12</f>
        <v>9422.7929687499964</v>
      </c>
      <c r="J18" s="5">
        <f>K12*C12</f>
        <v>0</v>
      </c>
      <c r="K18" s="28">
        <f>L12*C12</f>
        <v>9658.3627929687445</v>
      </c>
      <c r="L18" s="5">
        <f>M12*C12</f>
        <v>0</v>
      </c>
    </row>
    <row r="19" spans="2:12" ht="15.75" thickBot="1" x14ac:dyDescent="0.3">
      <c r="B19" s="20" t="s">
        <v>86</v>
      </c>
      <c r="C19" s="28">
        <f>C13*D13</f>
        <v>4000</v>
      </c>
      <c r="D19" s="5">
        <f>C13*E13</f>
        <v>0</v>
      </c>
      <c r="E19" s="28">
        <f>C13*F13</f>
        <v>4099.9999999999991</v>
      </c>
      <c r="F19" s="5">
        <f>G13*C13</f>
        <v>0</v>
      </c>
      <c r="G19" s="28">
        <f>H13*C13</f>
        <v>4202.4999999999991</v>
      </c>
      <c r="H19" s="5">
        <f>I13*C13</f>
        <v>0</v>
      </c>
      <c r="I19" s="28">
        <f>J13*C13</f>
        <v>4307.5624999999982</v>
      </c>
      <c r="J19" s="5">
        <f>K13*C13</f>
        <v>0</v>
      </c>
      <c r="K19" s="28">
        <f>L13*C13</f>
        <v>4415.2515624999987</v>
      </c>
      <c r="L19" s="5">
        <f>M13*C13</f>
        <v>0</v>
      </c>
    </row>
    <row r="20" spans="2:12" ht="15.75" thickBot="1" x14ac:dyDescent="0.3"/>
    <row r="21" spans="2:12" ht="15.75" thickBot="1" x14ac:dyDescent="0.3">
      <c r="B21" s="42" t="s">
        <v>1</v>
      </c>
      <c r="C21" s="39">
        <f t="shared" ref="C21:L21" si="4">SUM(C16:C19)</f>
        <v>25650</v>
      </c>
      <c r="D21" s="39">
        <f t="shared" si="4"/>
        <v>0</v>
      </c>
      <c r="E21" s="39">
        <f t="shared" si="4"/>
        <v>26291.25</v>
      </c>
      <c r="F21" s="39">
        <f t="shared" si="4"/>
        <v>0</v>
      </c>
      <c r="G21" s="39">
        <f t="shared" si="4"/>
        <v>26948.531249999993</v>
      </c>
      <c r="H21" s="39">
        <f t="shared" si="4"/>
        <v>0</v>
      </c>
      <c r="I21" s="39">
        <f t="shared" si="4"/>
        <v>27622.244531249991</v>
      </c>
      <c r="J21" s="39">
        <f t="shared" si="4"/>
        <v>0</v>
      </c>
      <c r="K21" s="39">
        <f t="shared" si="4"/>
        <v>28312.800644531239</v>
      </c>
      <c r="L21" s="39">
        <f t="shared" si="4"/>
        <v>0</v>
      </c>
    </row>
    <row r="22" spans="2:12" ht="15.75" thickBot="1" x14ac:dyDescent="0.3"/>
    <row r="23" spans="2:12" ht="15.75" thickBot="1" x14ac:dyDescent="0.3">
      <c r="J23" s="50" t="s">
        <v>26</v>
      </c>
      <c r="K23" s="51"/>
      <c r="L23" s="9">
        <f>SUM(C21+E21+G21+I21+K21)</f>
        <v>134824.82642578124</v>
      </c>
    </row>
    <row r="24" spans="2:12" ht="15.75" thickBot="1" x14ac:dyDescent="0.3">
      <c r="J24" s="50" t="s">
        <v>98</v>
      </c>
      <c r="K24" s="51"/>
      <c r="L24" s="10">
        <f>D21+F21+H21+J21+L21</f>
        <v>0</v>
      </c>
    </row>
  </sheetData>
  <sheetProtection algorithmName="SHA-512" hashValue="JcVoLNgUOE4mZzM6aXgiTrZDlHfgSwYacWSTq6hV+v8M6WwTkq7qM0mKNHxqG1ta+f0N91QgLHzVubq4tKx3FQ==" saltValue="0inRfGAhOPFoKhVomohFlQ==" spinCount="100000" sheet="1" objects="1" scenarios="1"/>
  <mergeCells count="4">
    <mergeCell ref="B2:M3"/>
    <mergeCell ref="J23:K23"/>
    <mergeCell ref="J24:K24"/>
    <mergeCell ref="B7:C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2A590-36AB-4992-969D-574B7241B94F}">
  <dimension ref="B2:N21"/>
  <sheetViews>
    <sheetView showGridLines="0" zoomScale="90" zoomScaleNormal="90" workbookViewId="0">
      <selection activeCell="D34" sqref="D34"/>
    </sheetView>
  </sheetViews>
  <sheetFormatPr baseColWidth="10" defaultRowHeight="15" x14ac:dyDescent="0.25"/>
  <cols>
    <col min="2" max="2" width="49" bestFit="1" customWidth="1"/>
    <col min="3" max="3" width="16.5703125" customWidth="1"/>
    <col min="4" max="4" width="16.7109375" customWidth="1"/>
    <col min="5" max="6" width="16.5703125" customWidth="1"/>
    <col min="7" max="7" width="16.7109375" customWidth="1"/>
    <col min="8" max="8" width="16.5703125" customWidth="1"/>
    <col min="9" max="10" width="16.7109375" customWidth="1"/>
    <col min="11" max="11" width="16.5703125" customWidth="1"/>
    <col min="12" max="13" width="16.7109375" customWidth="1"/>
    <col min="14" max="14" width="16" customWidth="1"/>
    <col min="15" max="15" width="19.85546875" customWidth="1"/>
    <col min="16" max="16" width="14.140625" customWidth="1"/>
    <col min="17" max="17" width="14.140625" bestFit="1" customWidth="1"/>
  </cols>
  <sheetData>
    <row r="2" spans="2:14" ht="21.75" customHeight="1" x14ac:dyDescent="0.25">
      <c r="B2" s="53" t="s">
        <v>123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2:14" ht="21.75" customHeight="1" x14ac:dyDescent="0.25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2:14" ht="15" customHeight="1" x14ac:dyDescent="0.25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2:14" ht="15" customHeight="1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2:14" x14ac:dyDescent="0.25">
      <c r="B7" s="52" t="s">
        <v>0</v>
      </c>
      <c r="C7" s="52"/>
    </row>
    <row r="9" spans="2:14" ht="15.75" thickBot="1" x14ac:dyDescent="0.3"/>
    <row r="10" spans="2:14" ht="45.75" thickBot="1" x14ac:dyDescent="0.3">
      <c r="B10" s="18" t="s">
        <v>57</v>
      </c>
      <c r="C10" s="19" t="s">
        <v>61</v>
      </c>
      <c r="D10" s="19" t="s">
        <v>63</v>
      </c>
      <c r="E10" s="19" t="s">
        <v>62</v>
      </c>
      <c r="F10" s="19" t="s">
        <v>66</v>
      </c>
      <c r="G10" s="19" t="s">
        <v>65</v>
      </c>
      <c r="H10" s="19" t="s">
        <v>68</v>
      </c>
      <c r="I10" s="19" t="s">
        <v>67</v>
      </c>
      <c r="J10" s="19" t="s">
        <v>69</v>
      </c>
      <c r="K10" s="19" t="s">
        <v>70</v>
      </c>
      <c r="L10" s="19" t="s">
        <v>71</v>
      </c>
      <c r="M10" s="19" t="s">
        <v>72</v>
      </c>
    </row>
    <row r="11" spans="2:14" ht="15.75" thickBot="1" x14ac:dyDescent="0.3">
      <c r="B11" s="20" t="s">
        <v>117</v>
      </c>
      <c r="C11" s="16">
        <v>2500</v>
      </c>
      <c r="D11" s="28">
        <v>34</v>
      </c>
      <c r="E11" s="38"/>
      <c r="F11" s="28">
        <f>D11*1.025</f>
        <v>34.849999999999994</v>
      </c>
      <c r="G11" s="38"/>
      <c r="H11" s="28">
        <f>F11*1.025</f>
        <v>35.721249999999991</v>
      </c>
      <c r="I11" s="38"/>
      <c r="J11" s="28">
        <f>H11*1.025</f>
        <v>36.614281249999991</v>
      </c>
      <c r="K11" s="38"/>
      <c r="L11" s="28">
        <f>J11*1.025</f>
        <v>37.529638281249987</v>
      </c>
      <c r="M11" s="38"/>
    </row>
    <row r="12" spans="2:14" ht="15.75" thickBot="1" x14ac:dyDescent="0.3">
      <c r="B12" s="20" t="s">
        <v>87</v>
      </c>
      <c r="C12" s="16">
        <v>1500</v>
      </c>
      <c r="D12" s="28">
        <v>22.5</v>
      </c>
      <c r="E12" s="38"/>
      <c r="F12" s="28">
        <f t="shared" ref="F12" si="0">D12*1.025</f>
        <v>23.062499999999996</v>
      </c>
      <c r="G12" s="38"/>
      <c r="H12" s="28">
        <f t="shared" ref="H12" si="1">F12*1.025</f>
        <v>23.639062499999994</v>
      </c>
      <c r="I12" s="38"/>
      <c r="J12" s="28">
        <f t="shared" ref="J12" si="2">H12*1.025</f>
        <v>24.230039062499991</v>
      </c>
      <c r="K12" s="38"/>
      <c r="L12" s="28">
        <f t="shared" ref="L12" si="3">J12*1.025</f>
        <v>24.835790039062488</v>
      </c>
      <c r="M12" s="38"/>
    </row>
    <row r="13" spans="2:14" ht="15.75" thickBot="1" x14ac:dyDescent="0.3">
      <c r="B13" s="1"/>
      <c r="C13" s="1"/>
      <c r="D13" s="1"/>
      <c r="E13" s="1"/>
      <c r="F13" s="1"/>
      <c r="G13" s="1"/>
      <c r="J13" s="1"/>
      <c r="M13" s="1"/>
      <c r="N13" s="1"/>
    </row>
    <row r="14" spans="2:14" ht="45.75" thickBot="1" x14ac:dyDescent="0.3">
      <c r="B14" s="18" t="s">
        <v>57</v>
      </c>
      <c r="C14" s="19" t="s">
        <v>73</v>
      </c>
      <c r="D14" s="19" t="s">
        <v>74</v>
      </c>
      <c r="E14" s="19" t="s">
        <v>75</v>
      </c>
      <c r="F14" s="19" t="s">
        <v>76</v>
      </c>
      <c r="G14" s="19" t="s">
        <v>77</v>
      </c>
      <c r="H14" s="19" t="s">
        <v>78</v>
      </c>
      <c r="I14" s="19" t="s">
        <v>79</v>
      </c>
      <c r="J14" s="19" t="s">
        <v>80</v>
      </c>
      <c r="K14" s="19" t="s">
        <v>81</v>
      </c>
      <c r="L14" s="19" t="s">
        <v>82</v>
      </c>
    </row>
    <row r="15" spans="2:14" ht="15.75" thickBot="1" x14ac:dyDescent="0.3">
      <c r="B15" s="20" t="s">
        <v>88</v>
      </c>
      <c r="C15" s="28">
        <f>C11*D11</f>
        <v>85000</v>
      </c>
      <c r="D15" s="5">
        <f>C11*E11</f>
        <v>0</v>
      </c>
      <c r="E15" s="28">
        <f>C11*F11</f>
        <v>87124.999999999985</v>
      </c>
      <c r="F15" s="5">
        <f>G11*C11</f>
        <v>0</v>
      </c>
      <c r="G15" s="28">
        <f>H11*C11</f>
        <v>89303.124999999971</v>
      </c>
      <c r="H15" s="5">
        <f>I11*C11</f>
        <v>0</v>
      </c>
      <c r="I15" s="28">
        <f>J11*C11</f>
        <v>91535.703124999971</v>
      </c>
      <c r="J15" s="5">
        <f>K11*C11</f>
        <v>0</v>
      </c>
      <c r="K15" s="28">
        <f>L11*C11</f>
        <v>93824.095703124971</v>
      </c>
      <c r="L15" s="5">
        <f>M11*C11</f>
        <v>0</v>
      </c>
    </row>
    <row r="16" spans="2:14" ht="15.75" thickBot="1" x14ac:dyDescent="0.3">
      <c r="B16" s="20" t="s">
        <v>87</v>
      </c>
      <c r="C16" s="28">
        <f>C12*D12</f>
        <v>33750</v>
      </c>
      <c r="D16" s="5">
        <f>C12*E12</f>
        <v>0</v>
      </c>
      <c r="E16" s="28">
        <f>C12*F12</f>
        <v>34593.749999999993</v>
      </c>
      <c r="F16" s="5">
        <f>G12*C12</f>
        <v>0</v>
      </c>
      <c r="G16" s="28">
        <f>H12*C12</f>
        <v>35458.593749999993</v>
      </c>
      <c r="H16" s="5">
        <f>I12*C12</f>
        <v>0</v>
      </c>
      <c r="I16" s="28">
        <f>J12*C12</f>
        <v>36345.058593749985</v>
      </c>
      <c r="J16" s="5">
        <f>K12*C12</f>
        <v>0</v>
      </c>
      <c r="K16" s="28">
        <f>L12*C12</f>
        <v>37253.685058593728</v>
      </c>
      <c r="L16" s="5">
        <f>M12*C12</f>
        <v>0</v>
      </c>
    </row>
    <row r="17" spans="2:12" ht="15.75" thickBot="1" x14ac:dyDescent="0.3"/>
    <row r="18" spans="2:12" ht="15.75" thickBot="1" x14ac:dyDescent="0.3">
      <c r="B18" s="42" t="s">
        <v>1</v>
      </c>
      <c r="C18" s="39">
        <f t="shared" ref="C18:L18" si="4">SUM(C15:C16)</f>
        <v>118750</v>
      </c>
      <c r="D18" s="39">
        <f t="shared" si="4"/>
        <v>0</v>
      </c>
      <c r="E18" s="39">
        <f t="shared" si="4"/>
        <v>121718.74999999997</v>
      </c>
      <c r="F18" s="39">
        <f t="shared" si="4"/>
        <v>0</v>
      </c>
      <c r="G18" s="39">
        <f t="shared" si="4"/>
        <v>124761.71874999997</v>
      </c>
      <c r="H18" s="39">
        <f t="shared" si="4"/>
        <v>0</v>
      </c>
      <c r="I18" s="39">
        <f t="shared" si="4"/>
        <v>127880.76171874996</v>
      </c>
      <c r="J18" s="39">
        <f t="shared" si="4"/>
        <v>0</v>
      </c>
      <c r="K18" s="39">
        <f t="shared" si="4"/>
        <v>131077.78076171869</v>
      </c>
      <c r="L18" s="39">
        <f t="shared" si="4"/>
        <v>0</v>
      </c>
    </row>
    <row r="19" spans="2:12" ht="15.75" thickBot="1" x14ac:dyDescent="0.3"/>
    <row r="20" spans="2:12" ht="15.75" thickBot="1" x14ac:dyDescent="0.3">
      <c r="J20" s="50" t="s">
        <v>26</v>
      </c>
      <c r="K20" s="51"/>
      <c r="L20" s="9">
        <f>SUM(C18+E18+G18+I18+K18)</f>
        <v>624189.01123046852</v>
      </c>
    </row>
    <row r="21" spans="2:12" ht="15.75" thickBot="1" x14ac:dyDescent="0.3">
      <c r="J21" s="50" t="s">
        <v>98</v>
      </c>
      <c r="K21" s="51"/>
      <c r="L21" s="10">
        <f>D18+F18+H18+J18+L18</f>
        <v>0</v>
      </c>
    </row>
  </sheetData>
  <sheetProtection algorithmName="SHA-512" hashValue="nE+ZRfykdml820A1rV2G2tdLj6/NJD+MnH7Ruk0FyWADBd8hn4NubI7HxQyUmo3XMxCnQGLThTEVkiLfGVc1yg==" saltValue="eBsKsY+mrqZgmwt1Ansx4g==" spinCount="100000" sheet="1" objects="1" scenarios="1"/>
  <mergeCells count="4">
    <mergeCell ref="B2:M3"/>
    <mergeCell ref="J20:K20"/>
    <mergeCell ref="J21:K21"/>
    <mergeCell ref="B7:C7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34F5A-7E5F-415A-AEED-0A3C17CE7891}">
  <dimension ref="A2:N24"/>
  <sheetViews>
    <sheetView showGridLines="0" zoomScale="90" zoomScaleNormal="90" workbookViewId="0">
      <selection activeCell="M12" sqref="M12"/>
    </sheetView>
  </sheetViews>
  <sheetFormatPr baseColWidth="10" defaultRowHeight="15" x14ac:dyDescent="0.25"/>
  <cols>
    <col min="2" max="2" width="30.28515625" bestFit="1" customWidth="1"/>
    <col min="3" max="3" width="16.5703125" customWidth="1"/>
    <col min="4" max="4" width="16.7109375" customWidth="1"/>
    <col min="5" max="6" width="16.5703125" customWidth="1"/>
    <col min="7" max="7" width="16.7109375" customWidth="1"/>
    <col min="8" max="8" width="16.5703125" customWidth="1"/>
    <col min="9" max="10" width="16.7109375" customWidth="1"/>
    <col min="11" max="11" width="16.5703125" customWidth="1"/>
    <col min="12" max="13" width="16.7109375" customWidth="1"/>
    <col min="14" max="14" width="16" customWidth="1"/>
    <col min="15" max="15" width="19.85546875" customWidth="1"/>
    <col min="16" max="16" width="14.140625" customWidth="1"/>
    <col min="17" max="17" width="14.140625" bestFit="1" customWidth="1"/>
  </cols>
  <sheetData>
    <row r="2" spans="2:14" ht="21.75" customHeight="1" x14ac:dyDescent="0.25">
      <c r="B2" s="53" t="s">
        <v>124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2:14" ht="21.75" customHeight="1" x14ac:dyDescent="0.25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2:14" ht="15" customHeight="1" x14ac:dyDescent="0.25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2:14" ht="15" customHeight="1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</row>
    <row r="7" spans="2:14" x14ac:dyDescent="0.25">
      <c r="B7" s="52" t="s">
        <v>0</v>
      </c>
      <c r="C7" s="52"/>
    </row>
    <row r="9" spans="2:14" ht="15.75" thickBot="1" x14ac:dyDescent="0.3"/>
    <row r="10" spans="2:14" ht="45.75" thickBot="1" x14ac:dyDescent="0.3">
      <c r="B10" s="18" t="s">
        <v>57</v>
      </c>
      <c r="C10" s="19" t="s">
        <v>61</v>
      </c>
      <c r="D10" s="19" t="s">
        <v>63</v>
      </c>
      <c r="E10" s="19" t="s">
        <v>62</v>
      </c>
      <c r="F10" s="19" t="s">
        <v>66</v>
      </c>
      <c r="G10" s="19" t="s">
        <v>65</v>
      </c>
      <c r="H10" s="19" t="s">
        <v>68</v>
      </c>
      <c r="I10" s="19" t="s">
        <v>67</v>
      </c>
      <c r="J10" s="19" t="s">
        <v>69</v>
      </c>
      <c r="K10" s="19" t="s">
        <v>70</v>
      </c>
      <c r="L10" s="19" t="s">
        <v>71</v>
      </c>
      <c r="M10" s="19" t="s">
        <v>72</v>
      </c>
    </row>
    <row r="11" spans="2:14" ht="15.75" thickBot="1" x14ac:dyDescent="0.3">
      <c r="B11" s="20" t="s">
        <v>118</v>
      </c>
      <c r="C11" s="12">
        <v>110</v>
      </c>
      <c r="D11" s="28">
        <v>34</v>
      </c>
      <c r="E11" s="38"/>
      <c r="F11" s="28">
        <f>D11*1.025</f>
        <v>34.849999999999994</v>
      </c>
      <c r="G11" s="38"/>
      <c r="H11" s="28">
        <f>F11*1.025</f>
        <v>35.721249999999991</v>
      </c>
      <c r="I11" s="38"/>
      <c r="J11" s="28">
        <f>H11*1.025</f>
        <v>36.614281249999991</v>
      </c>
      <c r="K11" s="38"/>
      <c r="L11" s="28">
        <f>J11*1.025</f>
        <v>37.529638281249987</v>
      </c>
      <c r="M11" s="38"/>
    </row>
    <row r="12" spans="2:14" ht="15.75" thickBot="1" x14ac:dyDescent="0.3">
      <c r="B12" s="20" t="s">
        <v>90</v>
      </c>
      <c r="C12" s="12">
        <v>560</v>
      </c>
      <c r="D12" s="28">
        <v>22.5</v>
      </c>
      <c r="E12" s="38"/>
      <c r="F12" s="28">
        <f t="shared" ref="F12" si="0">D12*1.025</f>
        <v>23.062499999999996</v>
      </c>
      <c r="G12" s="38"/>
      <c r="H12" s="28">
        <f t="shared" ref="H12" si="1">F12*1.025</f>
        <v>23.639062499999994</v>
      </c>
      <c r="I12" s="38"/>
      <c r="J12" s="28">
        <f t="shared" ref="J12" si="2">H12*1.025</f>
        <v>24.230039062499991</v>
      </c>
      <c r="K12" s="38"/>
      <c r="L12" s="28">
        <f t="shared" ref="L12" si="3">J12*1.025</f>
        <v>24.835790039062488</v>
      </c>
      <c r="M12" s="38"/>
    </row>
    <row r="13" spans="2:14" ht="15.75" thickBot="1" x14ac:dyDescent="0.3">
      <c r="B13" s="34"/>
      <c r="C13" s="25"/>
      <c r="D13" s="43"/>
      <c r="E13" s="44"/>
      <c r="F13" s="43"/>
      <c r="G13" s="44"/>
      <c r="H13" s="43"/>
      <c r="I13" s="44"/>
      <c r="J13" s="43"/>
      <c r="K13" s="44"/>
      <c r="L13" s="43"/>
      <c r="M13" s="44"/>
      <c r="N13" s="1"/>
    </row>
    <row r="14" spans="2:14" ht="45.75" thickBot="1" x14ac:dyDescent="0.3">
      <c r="B14" s="18" t="s">
        <v>57</v>
      </c>
      <c r="C14" s="19" t="s">
        <v>73</v>
      </c>
      <c r="D14" s="19" t="s">
        <v>74</v>
      </c>
      <c r="E14" s="19" t="s">
        <v>75</v>
      </c>
      <c r="F14" s="19" t="s">
        <v>76</v>
      </c>
      <c r="G14" s="19" t="s">
        <v>77</v>
      </c>
      <c r="H14" s="19" t="s">
        <v>78</v>
      </c>
      <c r="I14" s="19" t="s">
        <v>79</v>
      </c>
      <c r="J14" s="19" t="s">
        <v>80</v>
      </c>
      <c r="K14" s="19" t="s">
        <v>81</v>
      </c>
      <c r="L14" s="19" t="s">
        <v>82</v>
      </c>
    </row>
    <row r="15" spans="2:14" ht="15.75" thickBot="1" x14ac:dyDescent="0.3">
      <c r="B15" s="20" t="s">
        <v>89</v>
      </c>
      <c r="C15" s="28">
        <f>C11*D11</f>
        <v>3740</v>
      </c>
      <c r="D15" s="5">
        <f>C11*E11</f>
        <v>0</v>
      </c>
      <c r="E15" s="28">
        <f>C11*F11</f>
        <v>3833.4999999999995</v>
      </c>
      <c r="F15" s="5">
        <f>G11*C11</f>
        <v>0</v>
      </c>
      <c r="G15" s="28">
        <f>H11*C11</f>
        <v>3929.3374999999992</v>
      </c>
      <c r="H15" s="5">
        <f>I11*C11</f>
        <v>0</v>
      </c>
      <c r="I15" s="28">
        <f>J11*C11</f>
        <v>4027.5709374999988</v>
      </c>
      <c r="J15" s="5">
        <f>K11*C11</f>
        <v>0</v>
      </c>
      <c r="K15" s="28">
        <f>L11*C11</f>
        <v>4128.2602109374984</v>
      </c>
      <c r="L15" s="5">
        <f>M11*C11</f>
        <v>0</v>
      </c>
    </row>
    <row r="16" spans="2:14" ht="15.75" thickBot="1" x14ac:dyDescent="0.3">
      <c r="B16" s="20" t="s">
        <v>90</v>
      </c>
      <c r="C16" s="28">
        <f>C12*D12</f>
        <v>12600</v>
      </c>
      <c r="D16" s="5">
        <f>C12*E12</f>
        <v>0</v>
      </c>
      <c r="E16" s="28">
        <f>C12*F12</f>
        <v>12914.999999999998</v>
      </c>
      <c r="F16" s="5">
        <f>G12*C12</f>
        <v>0</v>
      </c>
      <c r="G16" s="28">
        <f>H12*C12</f>
        <v>13237.874999999996</v>
      </c>
      <c r="H16" s="5">
        <f>I12*C12</f>
        <v>0</v>
      </c>
      <c r="I16" s="28">
        <f>J12*C12</f>
        <v>13568.821874999994</v>
      </c>
      <c r="J16" s="5">
        <f>K12*C12</f>
        <v>0</v>
      </c>
      <c r="K16" s="28">
        <f>L12*C12</f>
        <v>13908.042421874994</v>
      </c>
      <c r="L16" s="5">
        <f>M12*C12</f>
        <v>0</v>
      </c>
    </row>
    <row r="17" spans="1:12" ht="15.75" thickBot="1" x14ac:dyDescent="0.3"/>
    <row r="18" spans="1:12" ht="15.75" thickBot="1" x14ac:dyDescent="0.3">
      <c r="B18" s="42" t="s">
        <v>1</v>
      </c>
      <c r="C18" s="39">
        <f t="shared" ref="C18:L18" si="4">SUM(C15:C16)</f>
        <v>16340</v>
      </c>
      <c r="D18" s="39">
        <f t="shared" si="4"/>
        <v>0</v>
      </c>
      <c r="E18" s="39">
        <f t="shared" si="4"/>
        <v>16748.499999999996</v>
      </c>
      <c r="F18" s="39">
        <f t="shared" si="4"/>
        <v>0</v>
      </c>
      <c r="G18" s="39">
        <f t="shared" si="4"/>
        <v>17167.212499999994</v>
      </c>
      <c r="H18" s="39">
        <f t="shared" si="4"/>
        <v>0</v>
      </c>
      <c r="I18" s="39">
        <f t="shared" si="4"/>
        <v>17596.392812499995</v>
      </c>
      <c r="J18" s="39">
        <f t="shared" si="4"/>
        <v>0</v>
      </c>
      <c r="K18" s="39">
        <f t="shared" si="4"/>
        <v>18036.302632812491</v>
      </c>
      <c r="L18" s="39">
        <f t="shared" si="4"/>
        <v>0</v>
      </c>
    </row>
    <row r="19" spans="1:12" ht="15.75" thickBot="1" x14ac:dyDescent="0.3"/>
    <row r="20" spans="1:12" ht="15.75" thickBot="1" x14ac:dyDescent="0.3">
      <c r="J20" s="50" t="s">
        <v>26</v>
      </c>
      <c r="K20" s="51"/>
      <c r="L20" s="9">
        <f>SUM(C18+E18+G18+I18+K18)</f>
        <v>85888.407945312472</v>
      </c>
    </row>
    <row r="21" spans="1:12" ht="15.75" thickBot="1" x14ac:dyDescent="0.3">
      <c r="J21" s="50" t="s">
        <v>98</v>
      </c>
      <c r="K21" s="51"/>
      <c r="L21" s="6">
        <f>D18+F18+H18+J18+L18</f>
        <v>0</v>
      </c>
    </row>
    <row r="24" spans="1:12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</row>
  </sheetData>
  <sheetProtection algorithmName="SHA-512" hashValue="T75AzqAH8l6mXICTLQlJCgdkzYp7gNzTJzeYI2/9/TtqdQUDjcVuDHcOTU081u1QqcG+vIr3s3kwZZlQkbgXyA==" saltValue="E6NUtXhD07mcfxLpxXV0EA==" spinCount="100000" sheet="1" objects="1" scenarios="1"/>
  <mergeCells count="4">
    <mergeCell ref="B2:M3"/>
    <mergeCell ref="J20:K20"/>
    <mergeCell ref="J21:K21"/>
    <mergeCell ref="B7:C7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F120D-D2AA-461A-BCD1-FA8A44D57A49}">
  <dimension ref="B2:M11"/>
  <sheetViews>
    <sheetView showGridLines="0" zoomScale="90" zoomScaleNormal="90" workbookViewId="0">
      <selection activeCell="C10" sqref="C10:F10"/>
    </sheetView>
  </sheetViews>
  <sheetFormatPr baseColWidth="10" defaultRowHeight="15" x14ac:dyDescent="0.25"/>
  <cols>
    <col min="2" max="2" width="38" bestFit="1" customWidth="1"/>
    <col min="3" max="6" width="15.7109375" customWidth="1"/>
    <col min="8" max="8" width="14.140625" bestFit="1" customWidth="1"/>
  </cols>
  <sheetData>
    <row r="2" spans="2:13" ht="21.75" customHeight="1" x14ac:dyDescent="0.25">
      <c r="B2" s="53" t="s">
        <v>125</v>
      </c>
      <c r="C2" s="53"/>
      <c r="D2" s="53"/>
      <c r="E2" s="53"/>
      <c r="F2" s="53"/>
      <c r="G2" s="11"/>
      <c r="H2" s="11"/>
      <c r="I2" s="11"/>
      <c r="J2" s="11"/>
      <c r="K2" s="11"/>
      <c r="L2" s="11"/>
      <c r="M2" s="11"/>
    </row>
    <row r="3" spans="2:13" ht="21.75" customHeight="1" x14ac:dyDescent="0.25">
      <c r="B3" s="53"/>
      <c r="C3" s="53"/>
      <c r="D3" s="53"/>
      <c r="E3" s="53"/>
      <c r="F3" s="53"/>
      <c r="G3" s="11"/>
      <c r="H3" s="11"/>
      <c r="I3" s="11"/>
      <c r="J3" s="11"/>
      <c r="K3" s="11"/>
      <c r="L3" s="11"/>
      <c r="M3" s="11"/>
    </row>
    <row r="4" spans="2:13" ht="23.25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3" ht="23.25" x14ac:dyDescent="0.25">
      <c r="B5" s="41"/>
      <c r="C5" s="41"/>
      <c r="D5" s="41"/>
      <c r="E5" s="41"/>
      <c r="F5" s="41"/>
      <c r="G5" s="41"/>
      <c r="H5" s="2"/>
      <c r="I5" s="2"/>
      <c r="J5" s="2"/>
      <c r="K5" s="2"/>
      <c r="L5" s="2"/>
      <c r="M5" s="2"/>
    </row>
    <row r="6" spans="2:13" ht="15.75" thickBot="1" x14ac:dyDescent="0.3"/>
    <row r="7" spans="2:13" ht="15.75" thickBot="1" x14ac:dyDescent="0.3">
      <c r="C7" s="45" t="s">
        <v>106</v>
      </c>
      <c r="D7" s="45" t="s">
        <v>110</v>
      </c>
      <c r="E7" s="45" t="s">
        <v>111</v>
      </c>
      <c r="F7" s="45" t="s">
        <v>112</v>
      </c>
    </row>
    <row r="8" spans="2:13" ht="15.75" thickBot="1" x14ac:dyDescent="0.3">
      <c r="B8" s="46" t="s">
        <v>107</v>
      </c>
      <c r="C8" s="28">
        <f>'Anexo XIII - Paquetes Lote 1'!N35+'Anexo XV - Perfiles - Lote 1'!L23</f>
        <v>3532317.2182284226</v>
      </c>
      <c r="D8" s="28">
        <f>'Anexo XIV - Paquetes Lote 2'!N32+'Anexo XIV - Paquetes Lote 2'!N42+'Anexo XIV - Paquetes Lote 2'!G52+'Anexo XVI - Perfiles - Lote 2'!L23</f>
        <v>2940993.374606641</v>
      </c>
      <c r="E8" s="28">
        <f>'Anexo XVII - Perfiles - Lote 3'!L20</f>
        <v>624189.01123046852</v>
      </c>
      <c r="F8" s="28">
        <f>'Anexo XVIII - Perfiles - Lote 4'!L20</f>
        <v>85888.407945312472</v>
      </c>
      <c r="H8" s="21"/>
    </row>
    <row r="9" spans="2:13" ht="15.75" thickBot="1" x14ac:dyDescent="0.3">
      <c r="B9" s="46" t="s">
        <v>113</v>
      </c>
      <c r="C9" s="28">
        <f>(C8*1.1)-C8</f>
        <v>353231.72182284249</v>
      </c>
      <c r="D9" s="28">
        <f>(D8*1.1)-D8</f>
        <v>294099.33746066457</v>
      </c>
      <c r="E9" s="28">
        <f>(E8*1.1)-E8</f>
        <v>62418.901123046875</v>
      </c>
      <c r="F9" s="28">
        <f>(F8*1.1)-F8</f>
        <v>8588.8407945312501</v>
      </c>
    </row>
    <row r="10" spans="2:13" ht="15.75" thickBot="1" x14ac:dyDescent="0.3">
      <c r="B10" s="46" t="s">
        <v>108</v>
      </c>
      <c r="C10" s="28">
        <f>SUM(C8:C9)</f>
        <v>3885548.9400512651</v>
      </c>
      <c r="D10" s="28">
        <f t="shared" ref="D10:F10" si="0">SUM(D8:D9)</f>
        <v>3235092.7120673056</v>
      </c>
      <c r="E10" s="28">
        <f t="shared" si="0"/>
        <v>686607.91235351539</v>
      </c>
      <c r="F10" s="28">
        <f t="shared" si="0"/>
        <v>94477.248739843722</v>
      </c>
    </row>
    <row r="11" spans="2:13" ht="15.75" thickBot="1" x14ac:dyDescent="0.3">
      <c r="B11" s="47" t="s">
        <v>109</v>
      </c>
      <c r="C11" s="54">
        <f>SUM(C10:F10)</f>
        <v>7901726.8132119309</v>
      </c>
      <c r="D11" s="55"/>
      <c r="E11" s="55"/>
      <c r="F11" s="56"/>
    </row>
  </sheetData>
  <sheetProtection algorithmName="SHA-512" hashValue="jck2n60Im7iczR+yxwwpWZpg3v+avpHxjIvuSomO5J+1BYzdFkgqrA+mpSY6Fpwf16ghkkLg5RB/JLABwwFPPw==" saltValue="bvycR4OPmkR/BcO1SzX91Q==" spinCount="100000" sheet="1" objects="1" scenarios="1"/>
  <mergeCells count="2">
    <mergeCell ref="C11:F11"/>
    <mergeCell ref="B2:F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Anexo XIII - Paquetes Lote 1</vt:lpstr>
      <vt:lpstr>Anexo XIV - Paquetes Lote 2</vt:lpstr>
      <vt:lpstr>Anexo XV - Perfiles - Lote 1</vt:lpstr>
      <vt:lpstr>Anexo XVI - Perfiles - Lote 2</vt:lpstr>
      <vt:lpstr>Anexo XVII - Perfiles - Lote 3</vt:lpstr>
      <vt:lpstr>Anexo XVIII - Perfiles - Lote 4</vt:lpstr>
      <vt:lpstr>Anexo XIX - Valor Estimado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Aitor Lizaso | Dpto. Compras y Jurídico NICDO</cp:lastModifiedBy>
  <dcterms:created xsi:type="dcterms:W3CDTF">2024-03-20T17:18:18Z</dcterms:created>
  <dcterms:modified xsi:type="dcterms:W3CDTF">2025-08-13T08:37:34Z</dcterms:modified>
</cp:coreProperties>
</file>