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LICITACIONES\AÑO 2025\02. Condiciones Reguladoras\SERVICIO DE LIMPIEZA Y CONSERJERÍA VIDAAS\03. Para Publicar\"/>
    </mc:Choice>
  </mc:AlternateContent>
  <xr:revisionPtr revIDLastSave="0" documentId="13_ncr:1_{F31565A6-67F7-47ED-92BB-B3587913E1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alor Estimado - Lote 1" sheetId="2" r:id="rId1"/>
    <sheet name="Valor Estimado - Lote 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2" l="1"/>
  <c r="G16" i="3" l="1"/>
  <c r="F16" i="3"/>
  <c r="E16" i="3"/>
  <c r="D16" i="3"/>
  <c r="C16" i="3"/>
  <c r="C9" i="3" l="1"/>
  <c r="C7" i="3"/>
  <c r="D8" i="3"/>
  <c r="E8" i="3" s="1"/>
  <c r="F8" i="3" s="1"/>
  <c r="G8" i="3" s="1"/>
  <c r="G9" i="3" s="1"/>
  <c r="C8" i="2"/>
  <c r="C10" i="2" s="1"/>
  <c r="C7" i="2"/>
  <c r="D6" i="2"/>
  <c r="D7" i="2" s="1"/>
  <c r="D6" i="3"/>
  <c r="E6" i="3" s="1"/>
  <c r="F6" i="3" s="1"/>
  <c r="G6" i="3" s="1"/>
  <c r="G7" i="3" s="1"/>
  <c r="C14" i="2"/>
  <c r="D14" i="2"/>
  <c r="E14" i="2"/>
  <c r="F14" i="2"/>
  <c r="G14" i="2"/>
  <c r="C11" i="2" l="1"/>
  <c r="C15" i="2" s="1"/>
  <c r="E6" i="2"/>
  <c r="D8" i="2"/>
  <c r="C9" i="2"/>
  <c r="C10" i="3"/>
  <c r="C12" i="3" s="1"/>
  <c r="C13" i="3"/>
  <c r="E7" i="3"/>
  <c r="D9" i="3"/>
  <c r="E9" i="3"/>
  <c r="F9" i="3"/>
  <c r="F7" i="3"/>
  <c r="F10" i="3" s="1"/>
  <c r="G10" i="3"/>
  <c r="G12" i="3" s="1"/>
  <c r="E10" i="3"/>
  <c r="E12" i="3" s="1"/>
  <c r="D7" i="3"/>
  <c r="D10" i="3" s="1"/>
  <c r="D12" i="3" s="1"/>
  <c r="D9" i="2"/>
  <c r="E7" i="2" l="1"/>
  <c r="F6" i="2"/>
  <c r="E8" i="2"/>
  <c r="E9" i="2" s="1"/>
  <c r="E17" i="3"/>
  <c r="G17" i="3"/>
  <c r="C17" i="3"/>
  <c r="C18" i="3" s="1"/>
  <c r="E11" i="3"/>
  <c r="F12" i="3"/>
  <c r="F11" i="3"/>
  <c r="D13" i="3"/>
  <c r="D17" i="3" s="1"/>
  <c r="D19" i="3" s="1"/>
  <c r="E13" i="3"/>
  <c r="G13" i="3"/>
  <c r="C11" i="3"/>
  <c r="D11" i="3"/>
  <c r="C19" i="3"/>
  <c r="G11" i="3"/>
  <c r="E10" i="2"/>
  <c r="E11" i="2" s="1"/>
  <c r="D10" i="2"/>
  <c r="F13" i="3" l="1"/>
  <c r="F17" i="3"/>
  <c r="F7" i="2"/>
  <c r="G6" i="2"/>
  <c r="F8" i="2"/>
  <c r="C20" i="3"/>
  <c r="C22" i="3" s="1"/>
  <c r="D18" i="3"/>
  <c r="D20" i="3" s="1"/>
  <c r="D22" i="3" s="1"/>
  <c r="C16" i="2"/>
  <c r="C17" i="2"/>
  <c r="E15" i="2"/>
  <c r="D11" i="2"/>
  <c r="F9" i="2" l="1"/>
  <c r="F10" i="2"/>
  <c r="F11" i="2" s="1"/>
  <c r="F15" i="2" s="1"/>
  <c r="G7" i="2"/>
  <c r="G8" i="2"/>
  <c r="C18" i="2"/>
  <c r="C20" i="2" s="1"/>
  <c r="D15" i="2"/>
  <c r="D16" i="2" s="1"/>
  <c r="E16" i="2"/>
  <c r="E19" i="3"/>
  <c r="E18" i="3"/>
  <c r="E17" i="2"/>
  <c r="G9" i="2" l="1"/>
  <c r="G10" i="2"/>
  <c r="F17" i="2"/>
  <c r="F16" i="2"/>
  <c r="F18" i="2" s="1"/>
  <c r="F20" i="2" s="1"/>
  <c r="E20" i="3"/>
  <c r="E22" i="3" s="1"/>
  <c r="E18" i="2"/>
  <c r="E20" i="2" s="1"/>
  <c r="D17" i="2"/>
  <c r="D18" i="2" s="1"/>
  <c r="D20" i="2" s="1"/>
  <c r="F19" i="3"/>
  <c r="F18" i="3"/>
  <c r="G19" i="3"/>
  <c r="G18" i="3"/>
  <c r="G11" i="2" l="1"/>
  <c r="G15" i="2"/>
  <c r="G20" i="3"/>
  <c r="G22" i="3" s="1"/>
  <c r="F20" i="3"/>
  <c r="F22" i="3" s="1"/>
  <c r="G16" i="2" l="1"/>
  <c r="G17" i="2"/>
  <c r="G18" i="2"/>
  <c r="G20" i="2" s="1"/>
  <c r="C22" i="2" s="1"/>
  <c r="C24" i="3"/>
  <c r="C25" i="3" l="1"/>
  <c r="C27" i="3" s="1"/>
  <c r="C25" i="2"/>
</calcChain>
</file>

<file path=xl/sharedStrings.xml><?xml version="1.0" encoding="utf-8"?>
<sst xmlns="http://schemas.openxmlformats.org/spreadsheetml/2006/main" count="54" uniqueCount="36">
  <si>
    <t>CONCEPTOS</t>
  </si>
  <si>
    <t>BENEFICIO INDUSTRIAL (6 %)</t>
  </si>
  <si>
    <t>Subtotal</t>
  </si>
  <si>
    <t>TOTAL VALOR ESTIMADO (LOTE 1)</t>
  </si>
  <si>
    <t xml:space="preserve"> DESGLOSE VALOR ESTIMADO DEL CONTRATO</t>
  </si>
  <si>
    <t>AÑO 1</t>
  </si>
  <si>
    <t>AÑO 2</t>
  </si>
  <si>
    <t>AÑO 3</t>
  </si>
  <si>
    <t>AÑO 4</t>
  </si>
  <si>
    <t>AÑO 5</t>
  </si>
  <si>
    <t>TOTAL IMPORTE MÁXIMO CONTRATO (5 AÑOS)</t>
  </si>
  <si>
    <t>Absentismo (6 %)</t>
  </si>
  <si>
    <t>MATERIALES Y OTROS</t>
  </si>
  <si>
    <t>Subtotal  MATERIALES Y OTROS</t>
  </si>
  <si>
    <t>Subtotal MANO DE OBRA</t>
  </si>
  <si>
    <t xml:space="preserve">MANO DE OBRA (Pesonal no susceptilbe de subrogacion) </t>
  </si>
  <si>
    <t>GASTOS GENERALES (14%)</t>
  </si>
  <si>
    <t>SUBTOTAL MANO DE OBRA + MATERIALES Y OTROS</t>
  </si>
  <si>
    <t>A. SERVICIO DE LIMPIEZA</t>
  </si>
  <si>
    <t>1- SALARIO BRUTO ANUAL OPERARIO 1ª (dedicación al 46,24%)</t>
  </si>
  <si>
    <t xml:space="preserve">TOTAL SERVICIO DE CONSERJERÍA </t>
  </si>
  <si>
    <t>TOTAL SERVICIO DE LIMPIEZA</t>
  </si>
  <si>
    <t>1- SALARIO BRUTO ANUAL APOYO ADMINISTRATIVO PLANTA (dedicación al 61,96%)</t>
  </si>
  <si>
    <t>2- SALARIO BRUTO ANUAL APOYO ADMINISTRATIVO PLANTA (dedicación al 61,96%)</t>
  </si>
  <si>
    <t>TOTAL VALOR ESTIMADO (LOTE 2)</t>
  </si>
  <si>
    <t>A. SERVICIO DE CONSERJERÍA</t>
  </si>
  <si>
    <t>SEGURIDAD SOCIAL (32,5 %)</t>
  </si>
  <si>
    <t>1.2.- Subvención del coste salarial de puesto ocupado por persona con discapacidad en CEE o CEI (al menos, 50%)</t>
  </si>
  <si>
    <t>2.1.- Subvención del coste salarial de puesto ocupado por persona con discapacidad en CEE o CEI (al menos, 50%)</t>
  </si>
  <si>
    <t>1.2- Subvención del coste salarial de puesto ocupado por persona con discapacidad en CEE o CEI (al menos, 50%)</t>
  </si>
  <si>
    <t>UNIFORMES Y OTROS</t>
  </si>
  <si>
    <t>Subtotal  UNIFORMES Y OTROS</t>
  </si>
  <si>
    <t xml:space="preserve">SUBTOTAL MANO DE OBRA + UNIFORMES Y OTROS </t>
  </si>
  <si>
    <t>POSIBLES MODIFICACIONES (según las cláusulas 5 y 27 del Pliego de Cláusulas Administrativas): 20%</t>
  </si>
  <si>
    <t xml:space="preserve">SUBTOTAL 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</si>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</sst>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darkUp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8" fontId="0" fillId="2" borderId="4" xfId="0" applyNumberFormat="1" applyFill="1" applyBorder="1" applyAlignment="1">
      <alignment horizontal="center" vertical="center"/>
    </xf>
    <xf numFmtId="8" fontId="0" fillId="3" borderId="4" xfId="0" applyNumberForma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 indent="2"/>
    </xf>
    <xf numFmtId="0" fontId="3" fillId="2" borderId="4" xfId="0" applyFont="1" applyFill="1" applyBorder="1" applyAlignment="1">
      <alignment horizontal="left" vertical="center" indent="2"/>
    </xf>
    <xf numFmtId="0" fontId="2" fillId="3" borderId="4" xfId="0" applyFont="1" applyFill="1" applyBorder="1" applyAlignment="1">
      <alignment horizontal="right" vertical="center"/>
    </xf>
    <xf numFmtId="164" fontId="1" fillId="6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right" vertical="center"/>
    </xf>
    <xf numFmtId="8" fontId="0" fillId="9" borderId="4" xfId="0" applyNumberForma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right" vertical="center"/>
    </xf>
    <xf numFmtId="8" fontId="0" fillId="2" borderId="2" xfId="0" applyNumberFormat="1" applyFill="1" applyBorder="1" applyAlignment="1">
      <alignment horizontal="center" vertical="center"/>
    </xf>
    <xf numFmtId="8" fontId="1" fillId="9" borderId="2" xfId="0" applyNumberFormat="1" applyFont="1" applyFill="1" applyBorder="1" applyAlignment="1">
      <alignment horizontal="center" vertical="center"/>
    </xf>
    <xf numFmtId="8" fontId="0" fillId="9" borderId="2" xfId="0" applyNumberFormat="1" applyFill="1" applyBorder="1" applyAlignment="1">
      <alignment horizontal="center" vertical="center"/>
    </xf>
    <xf numFmtId="8" fontId="1" fillId="3" borderId="7" xfId="0" applyNumberFormat="1" applyFont="1" applyFill="1" applyBorder="1" applyAlignment="1">
      <alignment horizontal="center" vertical="center"/>
    </xf>
    <xf numFmtId="8" fontId="1" fillId="3" borderId="6" xfId="0" applyNumberFormat="1" applyFont="1" applyFill="1" applyBorder="1" applyAlignment="1">
      <alignment horizontal="center" vertical="center"/>
    </xf>
    <xf numFmtId="0" fontId="1" fillId="6" borderId="4" xfId="0" applyFont="1" applyFill="1" applyBorder="1" applyAlignment="1">
      <alignment vertical="center"/>
    </xf>
    <xf numFmtId="0" fontId="1" fillId="10" borderId="4" xfId="0" applyFont="1" applyFill="1" applyBorder="1" applyAlignment="1">
      <alignment vertical="center"/>
    </xf>
    <xf numFmtId="0" fontId="0" fillId="6" borderId="4" xfId="0" applyFill="1" applyBorder="1" applyAlignment="1">
      <alignment vertical="center"/>
    </xf>
    <xf numFmtId="164" fontId="1" fillId="10" borderId="4" xfId="0" applyNumberFormat="1" applyFon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0" fontId="6" fillId="12" borderId="4" xfId="0" applyFont="1" applyFill="1" applyBorder="1" applyAlignment="1">
      <alignment vertical="center"/>
    </xf>
    <xf numFmtId="164" fontId="6" fillId="12" borderId="4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right" vertical="center"/>
    </xf>
    <xf numFmtId="8" fontId="8" fillId="3" borderId="7" xfId="0" applyNumberFormat="1" applyFont="1" applyFill="1" applyBorder="1" applyAlignment="1">
      <alignment horizontal="center" vertical="center"/>
    </xf>
    <xf numFmtId="8" fontId="8" fillId="3" borderId="6" xfId="0" applyNumberFormat="1" applyFont="1" applyFill="1" applyBorder="1" applyAlignment="1">
      <alignment horizontal="center" vertical="center"/>
    </xf>
    <xf numFmtId="164" fontId="1" fillId="11" borderId="4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8" fontId="8" fillId="3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/>
    </xf>
    <xf numFmtId="0" fontId="2" fillId="8" borderId="5" xfId="0" applyFont="1" applyFill="1" applyBorder="1" applyAlignment="1">
      <alignment horizontal="left" vertical="center"/>
    </xf>
    <xf numFmtId="0" fontId="2" fillId="8" borderId="2" xfId="0" applyFont="1" applyFill="1" applyBorder="1" applyAlignment="1">
      <alignment horizontal="left" vertical="center"/>
    </xf>
    <xf numFmtId="8" fontId="0" fillId="2" borderId="4" xfId="0" applyNumberForma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5"/>
  <sheetViews>
    <sheetView showGridLines="0" tabSelected="1" workbookViewId="0">
      <selection activeCell="I28" sqref="I28"/>
    </sheetView>
  </sheetViews>
  <sheetFormatPr baseColWidth="10" defaultRowHeight="15" x14ac:dyDescent="0.25"/>
  <cols>
    <col min="2" max="2" width="95.28515625" customWidth="1"/>
    <col min="3" max="3" width="14.7109375" bestFit="1" customWidth="1"/>
    <col min="4" max="7" width="14.7109375" customWidth="1"/>
  </cols>
  <sheetData>
    <row r="1" spans="2:7" ht="15.75" thickBot="1" x14ac:dyDescent="0.3"/>
    <row r="2" spans="2:7" ht="16.5" thickBot="1" x14ac:dyDescent="0.3">
      <c r="B2" s="35" t="s">
        <v>4</v>
      </c>
      <c r="C2" s="36"/>
      <c r="D2" s="36"/>
      <c r="E2" s="36"/>
      <c r="F2" s="36"/>
      <c r="G2" s="37"/>
    </row>
    <row r="3" spans="2:7" ht="15.75" thickBot="1" x14ac:dyDescent="0.3">
      <c r="B3" s="38" t="s">
        <v>0</v>
      </c>
      <c r="C3" s="39"/>
      <c r="D3" s="39"/>
      <c r="E3" s="39"/>
      <c r="F3" s="39"/>
      <c r="G3" s="39"/>
    </row>
    <row r="4" spans="2:7" ht="15.75" thickBot="1" x14ac:dyDescent="0.3">
      <c r="B4" s="40" t="s">
        <v>18</v>
      </c>
      <c r="C4" s="41"/>
      <c r="D4" s="41"/>
      <c r="E4" s="41"/>
      <c r="F4" s="41"/>
      <c r="G4" s="42"/>
    </row>
    <row r="5" spans="2:7" ht="15.75" customHeight="1" thickBot="1" x14ac:dyDescent="0.3">
      <c r="B5" s="3" t="s">
        <v>15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</row>
    <row r="6" spans="2:7" ht="15.75" customHeight="1" thickBot="1" x14ac:dyDescent="0.3">
      <c r="B6" s="4" t="s">
        <v>19</v>
      </c>
      <c r="C6" s="1">
        <v>8868.68</v>
      </c>
      <c r="D6" s="43">
        <f>C6*1.05</f>
        <v>9312.1140000000014</v>
      </c>
      <c r="E6" s="43">
        <f>D6*1.05</f>
        <v>9777.7197000000015</v>
      </c>
      <c r="F6" s="43">
        <f>E6*1.05</f>
        <v>10266.605685000002</v>
      </c>
      <c r="G6" s="43">
        <f t="shared" ref="G6" si="0">F6*1.05</f>
        <v>10779.935969250002</v>
      </c>
    </row>
    <row r="7" spans="2:7" ht="15.75" customHeight="1" thickBot="1" x14ac:dyDescent="0.3">
      <c r="B7" s="4" t="s">
        <v>29</v>
      </c>
      <c r="C7" s="43">
        <f>C6*0.5</f>
        <v>4434.34</v>
      </c>
      <c r="D7" s="43">
        <f t="shared" ref="D7:G7" si="1">D6*0.5</f>
        <v>4656.0570000000007</v>
      </c>
      <c r="E7" s="43">
        <f t="shared" si="1"/>
        <v>4888.8598500000007</v>
      </c>
      <c r="F7" s="43">
        <f t="shared" si="1"/>
        <v>5133.3028425000011</v>
      </c>
      <c r="G7" s="43">
        <f t="shared" si="1"/>
        <v>5389.967984625001</v>
      </c>
    </row>
    <row r="8" spans="2:7" ht="15.75" thickBot="1" x14ac:dyDescent="0.3">
      <c r="B8" s="6" t="s">
        <v>2</v>
      </c>
      <c r="C8" s="2">
        <f>C6-C7</f>
        <v>4434.34</v>
      </c>
      <c r="D8" s="2">
        <f t="shared" ref="D8:G8" si="2">D6-D7</f>
        <v>4656.0570000000007</v>
      </c>
      <c r="E8" s="2">
        <f t="shared" si="2"/>
        <v>4888.8598500000007</v>
      </c>
      <c r="F8" s="2">
        <f t="shared" si="2"/>
        <v>5133.3028425000011</v>
      </c>
      <c r="G8" s="2">
        <f t="shared" si="2"/>
        <v>5389.967984625001</v>
      </c>
    </row>
    <row r="9" spans="2:7" ht="15.75" thickBot="1" x14ac:dyDescent="0.3">
      <c r="B9" s="5" t="s">
        <v>26</v>
      </c>
      <c r="C9" s="15">
        <f>C8*0.325</f>
        <v>1441.1605000000002</v>
      </c>
      <c r="D9" s="15">
        <f t="shared" ref="D9:G9" si="3">D8*0.325</f>
        <v>1513.2185250000002</v>
      </c>
      <c r="E9" s="15">
        <f t="shared" si="3"/>
        <v>1588.8794512500003</v>
      </c>
      <c r="F9" s="15">
        <f t="shared" si="3"/>
        <v>1668.3234238125003</v>
      </c>
      <c r="G9" s="15">
        <f t="shared" si="3"/>
        <v>1751.7395950031255</v>
      </c>
    </row>
    <row r="10" spans="2:7" ht="15.75" thickBot="1" x14ac:dyDescent="0.3">
      <c r="B10" s="6" t="s">
        <v>14</v>
      </c>
      <c r="C10" s="18">
        <f>C8*1.325</f>
        <v>5875.5005000000001</v>
      </c>
      <c r="D10" s="19">
        <f>D8*1.325</f>
        <v>6169.2755250000009</v>
      </c>
      <c r="E10" s="19">
        <f>E8*1.325</f>
        <v>6477.7393012500006</v>
      </c>
      <c r="F10" s="19">
        <f>F8*1.325</f>
        <v>6801.6262663125017</v>
      </c>
      <c r="G10" s="19">
        <f>G8*1.325</f>
        <v>7141.707579628126</v>
      </c>
    </row>
    <row r="11" spans="2:7" ht="15.75" thickBot="1" x14ac:dyDescent="0.3">
      <c r="B11" s="27" t="s">
        <v>11</v>
      </c>
      <c r="C11" s="28">
        <f>C10*0.06</f>
        <v>352.53003000000001</v>
      </c>
      <c r="D11" s="29">
        <f t="shared" ref="D11:G11" si="4">D10*0.06</f>
        <v>370.15653150000003</v>
      </c>
      <c r="E11" s="29">
        <f t="shared" si="4"/>
        <v>388.664358075</v>
      </c>
      <c r="F11" s="29">
        <f t="shared" si="4"/>
        <v>408.09757597875006</v>
      </c>
      <c r="G11" s="29">
        <f t="shared" si="4"/>
        <v>428.50245477768755</v>
      </c>
    </row>
    <row r="12" spans="2:7" ht="15.75" thickBot="1" x14ac:dyDescent="0.3">
      <c r="B12" s="3" t="s">
        <v>12</v>
      </c>
      <c r="C12" s="31"/>
      <c r="D12" s="31"/>
      <c r="E12" s="31"/>
      <c r="F12" s="31"/>
      <c r="G12" s="31"/>
    </row>
    <row r="13" spans="2:7" ht="15.75" thickBot="1" x14ac:dyDescent="0.3">
      <c r="B13" s="4" t="s">
        <v>12</v>
      </c>
      <c r="C13" s="1">
        <v>6000</v>
      </c>
      <c r="D13" s="15">
        <v>6180</v>
      </c>
      <c r="E13" s="15">
        <v>6365.4</v>
      </c>
      <c r="F13" s="15">
        <v>6556.36</v>
      </c>
      <c r="G13" s="15">
        <v>6753.05</v>
      </c>
    </row>
    <row r="14" spans="2:7" ht="15.75" thickBot="1" x14ac:dyDescent="0.3">
      <c r="B14" s="6" t="s">
        <v>13</v>
      </c>
      <c r="C14" s="18">
        <f>SUM(C13:C13)</f>
        <v>6000</v>
      </c>
      <c r="D14" s="18">
        <f>SUM(D13:D13)</f>
        <v>6180</v>
      </c>
      <c r="E14" s="18">
        <f>SUM(E13:E13)</f>
        <v>6365.4</v>
      </c>
      <c r="F14" s="18">
        <f>SUM(F13:F13)</f>
        <v>6556.36</v>
      </c>
      <c r="G14" s="18">
        <f>SUM(G13:G13)</f>
        <v>6753.05</v>
      </c>
    </row>
    <row r="15" spans="2:7" ht="15.75" thickBot="1" x14ac:dyDescent="0.3">
      <c r="B15" s="12" t="s">
        <v>17</v>
      </c>
      <c r="C15" s="16">
        <f>C10+C11+C14</f>
        <v>12228.03053</v>
      </c>
      <c r="D15" s="16">
        <f>D10+D11+D14</f>
        <v>12719.432056500002</v>
      </c>
      <c r="E15" s="16">
        <f t="shared" ref="E15:G15" si="5">E10+E11+E14</f>
        <v>13231.803659325</v>
      </c>
      <c r="F15" s="16">
        <f t="shared" si="5"/>
        <v>13766.083842291251</v>
      </c>
      <c r="G15" s="16">
        <f t="shared" si="5"/>
        <v>14323.260034405814</v>
      </c>
    </row>
    <row r="16" spans="2:7" ht="15.75" thickBot="1" x14ac:dyDescent="0.3">
      <c r="B16" s="12" t="s">
        <v>16</v>
      </c>
      <c r="C16" s="17">
        <f>C15*0.14</f>
        <v>1711.9242742000001</v>
      </c>
      <c r="D16" s="13">
        <f>D15*0.14</f>
        <v>1780.7204879100004</v>
      </c>
      <c r="E16" s="13">
        <f>E15*0.14</f>
        <v>1852.4525123055002</v>
      </c>
      <c r="F16" s="13">
        <f>F15*0.14</f>
        <v>1927.2517379207754</v>
      </c>
      <c r="G16" s="13">
        <f>G15*0.14</f>
        <v>2005.2564048168142</v>
      </c>
    </row>
    <row r="17" spans="2:8" ht="15.75" thickBot="1" x14ac:dyDescent="0.3">
      <c r="B17" s="12" t="s">
        <v>1</v>
      </c>
      <c r="C17" s="17">
        <f>C15*0.06</f>
        <v>733.68183179999994</v>
      </c>
      <c r="D17" s="17">
        <f t="shared" ref="D17:G17" si="6">D15*0.06</f>
        <v>763.1659233900001</v>
      </c>
      <c r="E17" s="17">
        <f t="shared" si="6"/>
        <v>793.90821955949991</v>
      </c>
      <c r="F17" s="17">
        <f t="shared" si="6"/>
        <v>825.96503053747506</v>
      </c>
      <c r="G17" s="17">
        <f t="shared" si="6"/>
        <v>859.39560206434874</v>
      </c>
    </row>
    <row r="18" spans="2:8" ht="15.75" thickBot="1" x14ac:dyDescent="0.3">
      <c r="B18" s="14" t="s">
        <v>21</v>
      </c>
      <c r="C18" s="30">
        <f>C15+C16+C17</f>
        <v>14673.636636000001</v>
      </c>
      <c r="D18" s="30">
        <f>D15+D16+D17</f>
        <v>15263.318467800003</v>
      </c>
      <c r="E18" s="30">
        <f>E15+E16+E17</f>
        <v>15878.164391190001</v>
      </c>
      <c r="F18" s="30">
        <f>F15+F16+F17</f>
        <v>16519.300610749502</v>
      </c>
      <c r="G18" s="30">
        <f>G15+G16+G17</f>
        <v>17187.912041286978</v>
      </c>
    </row>
    <row r="19" spans="2:8" ht="15.75" thickBot="1" x14ac:dyDescent="0.3">
      <c r="H19" s="10"/>
    </row>
    <row r="20" spans="2:8" s="8" customFormat="1" ht="20.100000000000001" customHeight="1" thickBot="1" x14ac:dyDescent="0.3">
      <c r="B20" s="20" t="s">
        <v>34</v>
      </c>
      <c r="C20" s="7">
        <f>C18</f>
        <v>14673.636636000001</v>
      </c>
      <c r="D20" s="7">
        <f t="shared" ref="D20:G20" si="7">D18</f>
        <v>15263.318467800003</v>
      </c>
      <c r="E20" s="7">
        <f t="shared" si="7"/>
        <v>15878.164391190001</v>
      </c>
      <c r="F20" s="7">
        <f t="shared" si="7"/>
        <v>16519.300610749502</v>
      </c>
      <c r="G20" s="7">
        <f t="shared" si="7"/>
        <v>17187.912041286978</v>
      </c>
      <c r="H20" s="32"/>
    </row>
    <row r="21" spans="2:8" ht="15.75" thickBot="1" x14ac:dyDescent="0.3">
      <c r="C21" s="9"/>
      <c r="D21" s="9"/>
      <c r="E21" s="9"/>
      <c r="F21" s="9"/>
      <c r="G21" s="9"/>
    </row>
    <row r="22" spans="2:8" s="8" customFormat="1" ht="20.100000000000001" customHeight="1" thickBot="1" x14ac:dyDescent="0.3">
      <c r="B22" s="21" t="s">
        <v>10</v>
      </c>
      <c r="C22" s="23">
        <f>C20+D20+E20+F20+G20</f>
        <v>79522.332147026493</v>
      </c>
      <c r="D22" s="10"/>
      <c r="E22" s="10"/>
      <c r="F22" s="10"/>
      <c r="G22" s="10"/>
    </row>
    <row r="23" spans="2:8" s="8" customFormat="1" ht="20.100000000000001" customHeight="1" thickBot="1" x14ac:dyDescent="0.3">
      <c r="B23" s="22" t="s">
        <v>33</v>
      </c>
      <c r="C23" s="24">
        <f>C22*0.2</f>
        <v>15904.4664294053</v>
      </c>
      <c r="D23" s="10"/>
      <c r="E23" s="10"/>
      <c r="F23" s="10"/>
      <c r="G23" s="10"/>
    </row>
    <row r="24" spans="2:8" ht="15.75" thickBot="1" x14ac:dyDescent="0.3">
      <c r="C24" s="9"/>
      <c r="D24" s="9"/>
      <c r="E24" s="9"/>
      <c r="F24" s="9"/>
      <c r="G24" s="9"/>
    </row>
    <row r="25" spans="2:8" s="8" customFormat="1" ht="20.100000000000001" customHeight="1" thickBot="1" x14ac:dyDescent="0.3">
      <c r="B25" s="25" t="s">
        <v>3</v>
      </c>
      <c r="C25" s="26">
        <f>C22+C23</f>
        <v>95426.798576431785</v>
      </c>
      <c r="D25" s="10"/>
      <c r="F25" s="10"/>
      <c r="G25" s="10"/>
    </row>
  </sheetData>
  <sheetProtection algorithmName="SHA-512" hashValue="FhieeU4UI/AQ8ncG0NCgxbUVfPQRld43GW4aii8+377mD9WzrPcOhhG0k7kmWjVvbgs6A69h0s95QZtUHLpKow==" saltValue="ES82cUI8zb967yaebmxabw==" spinCount="100000" sheet="1" objects="1" scenarios="1"/>
  <mergeCells count="3">
    <mergeCell ref="B2:G2"/>
    <mergeCell ref="B3:G3"/>
    <mergeCell ref="B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7"/>
  <sheetViews>
    <sheetView workbookViewId="0">
      <selection activeCell="F30" sqref="F30"/>
    </sheetView>
  </sheetViews>
  <sheetFormatPr baseColWidth="10" defaultRowHeight="15" x14ac:dyDescent="0.25"/>
  <cols>
    <col min="2" max="2" width="95.28515625" customWidth="1"/>
    <col min="3" max="3" width="14.7109375" bestFit="1" customWidth="1"/>
    <col min="4" max="7" width="14.7109375" customWidth="1"/>
  </cols>
  <sheetData>
    <row r="1" spans="2:7" ht="15.75" thickBot="1" x14ac:dyDescent="0.3"/>
    <row r="2" spans="2:7" ht="16.5" thickBot="1" x14ac:dyDescent="0.3">
      <c r="B2" s="35" t="s">
        <v>4</v>
      </c>
      <c r="C2" s="36"/>
      <c r="D2" s="36"/>
      <c r="E2" s="36"/>
      <c r="F2" s="36"/>
      <c r="G2" s="37"/>
    </row>
    <row r="3" spans="2:7" ht="15.75" thickBot="1" x14ac:dyDescent="0.3">
      <c r="B3" s="38" t="s">
        <v>0</v>
      </c>
      <c r="C3" s="39"/>
      <c r="D3" s="39"/>
      <c r="E3" s="39"/>
      <c r="F3" s="39"/>
      <c r="G3" s="39"/>
    </row>
    <row r="4" spans="2:7" ht="15.75" thickBot="1" x14ac:dyDescent="0.3">
      <c r="B4" s="40" t="s">
        <v>25</v>
      </c>
      <c r="C4" s="41"/>
      <c r="D4" s="41"/>
      <c r="E4" s="41"/>
      <c r="F4" s="41"/>
      <c r="G4" s="42"/>
    </row>
    <row r="5" spans="2:7" ht="15.75" customHeight="1" thickBot="1" x14ac:dyDescent="0.3">
      <c r="B5" s="3" t="s">
        <v>15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</row>
    <row r="6" spans="2:7" ht="15.75" customHeight="1" thickBot="1" x14ac:dyDescent="0.3">
      <c r="B6" s="4" t="s">
        <v>22</v>
      </c>
      <c r="C6" s="1">
        <v>13909.2</v>
      </c>
      <c r="D6" s="43">
        <f>C6*1.05</f>
        <v>14604.660000000002</v>
      </c>
      <c r="E6" s="43">
        <f t="shared" ref="E6:G8" si="0">D6*1.05</f>
        <v>15334.893000000002</v>
      </c>
      <c r="F6" s="43">
        <f t="shared" si="0"/>
        <v>16101.637650000002</v>
      </c>
      <c r="G6" s="43">
        <f t="shared" si="0"/>
        <v>16906.719532500003</v>
      </c>
    </row>
    <row r="7" spans="2:7" ht="15.75" customHeight="1" thickBot="1" x14ac:dyDescent="0.3">
      <c r="B7" s="4" t="s">
        <v>27</v>
      </c>
      <c r="C7" s="43">
        <f>C6*0.5</f>
        <v>6954.6</v>
      </c>
      <c r="D7" s="43">
        <f t="shared" ref="D7:G7" si="1">D6*0.5</f>
        <v>7302.3300000000008</v>
      </c>
      <c r="E7" s="43">
        <f t="shared" si="1"/>
        <v>7667.4465000000009</v>
      </c>
      <c r="F7" s="43">
        <f t="shared" si="1"/>
        <v>8050.8188250000012</v>
      </c>
      <c r="G7" s="43">
        <f t="shared" si="1"/>
        <v>8453.3597662500015</v>
      </c>
    </row>
    <row r="8" spans="2:7" ht="15.75" customHeight="1" thickBot="1" x14ac:dyDescent="0.3">
      <c r="B8" s="4" t="s">
        <v>23</v>
      </c>
      <c r="C8" s="1">
        <v>13909.2</v>
      </c>
      <c r="D8" s="43">
        <f>C8*1.05</f>
        <v>14604.660000000002</v>
      </c>
      <c r="E8" s="43">
        <f>D8*1.05</f>
        <v>15334.893000000002</v>
      </c>
      <c r="F8" s="43">
        <f t="shared" si="0"/>
        <v>16101.637650000002</v>
      </c>
      <c r="G8" s="43">
        <f t="shared" si="0"/>
        <v>16906.719532500003</v>
      </c>
    </row>
    <row r="9" spans="2:7" ht="15.75" customHeight="1" thickBot="1" x14ac:dyDescent="0.3">
      <c r="B9" s="4" t="s">
        <v>28</v>
      </c>
      <c r="C9" s="43">
        <f>C8*0.5</f>
        <v>6954.6</v>
      </c>
      <c r="D9" s="43">
        <f t="shared" ref="D9:G9" si="2">D8*0.5</f>
        <v>7302.3300000000008</v>
      </c>
      <c r="E9" s="43">
        <f t="shared" si="2"/>
        <v>7667.4465000000009</v>
      </c>
      <c r="F9" s="43">
        <f t="shared" si="2"/>
        <v>8050.8188250000012</v>
      </c>
      <c r="G9" s="43">
        <f t="shared" si="2"/>
        <v>8453.3597662500015</v>
      </c>
    </row>
    <row r="10" spans="2:7" ht="15.75" thickBot="1" x14ac:dyDescent="0.3">
      <c r="B10" s="6" t="s">
        <v>2</v>
      </c>
      <c r="C10" s="2">
        <f>C6-C7+C8-C9</f>
        <v>13909.200000000003</v>
      </c>
      <c r="D10" s="2">
        <f t="shared" ref="D10:G10" si="3">D6-D7+D8-D9</f>
        <v>14604.66</v>
      </c>
      <c r="E10" s="2">
        <f t="shared" si="3"/>
        <v>15334.893</v>
      </c>
      <c r="F10" s="2">
        <f t="shared" si="3"/>
        <v>16101.637650000001</v>
      </c>
      <c r="G10" s="2">
        <f t="shared" si="3"/>
        <v>16906.719532499999</v>
      </c>
    </row>
    <row r="11" spans="2:7" ht="15.75" thickBot="1" x14ac:dyDescent="0.3">
      <c r="B11" s="5" t="s">
        <v>26</v>
      </c>
      <c r="C11" s="15">
        <f>C10*0.325</f>
        <v>4520.4900000000007</v>
      </c>
      <c r="D11" s="15">
        <f t="shared" ref="D11:G11" si="4">D10*0.325</f>
        <v>4746.5145000000002</v>
      </c>
      <c r="E11" s="15">
        <f t="shared" si="4"/>
        <v>4983.8402249999999</v>
      </c>
      <c r="F11" s="15">
        <f t="shared" si="4"/>
        <v>5233.0322362500001</v>
      </c>
      <c r="G11" s="15">
        <f t="shared" si="4"/>
        <v>5494.6838480625001</v>
      </c>
    </row>
    <row r="12" spans="2:7" ht="15.75" thickBot="1" x14ac:dyDescent="0.3">
      <c r="B12" s="6" t="s">
        <v>14</v>
      </c>
      <c r="C12" s="18">
        <f>C10*1.325</f>
        <v>18429.690000000002</v>
      </c>
      <c r="D12" s="19">
        <f>D10*1.325</f>
        <v>19351.174499999997</v>
      </c>
      <c r="E12" s="19">
        <f>E10*1.325</f>
        <v>20318.733225</v>
      </c>
      <c r="F12" s="19">
        <f>F10*1.325</f>
        <v>21334.669886250002</v>
      </c>
      <c r="G12" s="19">
        <f>G10*1.325</f>
        <v>22401.403380562497</v>
      </c>
    </row>
    <row r="13" spans="2:7" ht="15.75" thickBot="1" x14ac:dyDescent="0.3">
      <c r="B13" s="27" t="s">
        <v>11</v>
      </c>
      <c r="C13" s="34">
        <f>C12*0.06</f>
        <v>1105.7814000000001</v>
      </c>
      <c r="D13" s="34">
        <f>D12*0.06</f>
        <v>1161.0704699999999</v>
      </c>
      <c r="E13" s="34">
        <f>E12*0.06</f>
        <v>1219.1239934999999</v>
      </c>
      <c r="F13" s="34">
        <f>F12*0.06</f>
        <v>1280.080193175</v>
      </c>
      <c r="G13" s="34">
        <f>G12*0.06</f>
        <v>1344.0842028337497</v>
      </c>
    </row>
    <row r="14" spans="2:7" ht="15.75" thickBot="1" x14ac:dyDescent="0.3">
      <c r="B14" s="3" t="s">
        <v>30</v>
      </c>
      <c r="C14" s="33"/>
      <c r="D14" s="33"/>
      <c r="E14" s="33"/>
      <c r="F14" s="33"/>
      <c r="G14" s="33"/>
    </row>
    <row r="15" spans="2:7" ht="15.75" thickBot="1" x14ac:dyDescent="0.3">
      <c r="B15" s="4" t="s">
        <v>30</v>
      </c>
      <c r="C15" s="1">
        <v>600</v>
      </c>
      <c r="D15" s="1">
        <v>600</v>
      </c>
      <c r="E15" s="1">
        <v>600</v>
      </c>
      <c r="F15" s="1">
        <v>600</v>
      </c>
      <c r="G15" s="1">
        <v>600</v>
      </c>
    </row>
    <row r="16" spans="2:7" ht="15.75" thickBot="1" x14ac:dyDescent="0.3">
      <c r="B16" s="6" t="s">
        <v>31</v>
      </c>
      <c r="C16" s="18">
        <f>SUM(C15:C15)</f>
        <v>600</v>
      </c>
      <c r="D16" s="18">
        <f>SUM(D15:D15)</f>
        <v>600</v>
      </c>
      <c r="E16" s="18">
        <f>SUM(E15:E15)</f>
        <v>600</v>
      </c>
      <c r="F16" s="18">
        <f>SUM(F15:F15)</f>
        <v>600</v>
      </c>
      <c r="G16" s="18">
        <f>SUM(G15:G15)</f>
        <v>600</v>
      </c>
    </row>
    <row r="17" spans="2:8" ht="15.75" thickBot="1" x14ac:dyDescent="0.3">
      <c r="B17" s="12" t="s">
        <v>32</v>
      </c>
      <c r="C17" s="16">
        <f>C12+C13+C16</f>
        <v>20135.471400000002</v>
      </c>
      <c r="D17" s="16">
        <f t="shared" ref="D17:G17" si="5">D12+D13+D16</f>
        <v>21112.244969999996</v>
      </c>
      <c r="E17" s="16">
        <f t="shared" si="5"/>
        <v>22137.857218500001</v>
      </c>
      <c r="F17" s="16">
        <f t="shared" si="5"/>
        <v>23214.750079425001</v>
      </c>
      <c r="G17" s="16">
        <f t="shared" si="5"/>
        <v>24345.487583396247</v>
      </c>
    </row>
    <row r="18" spans="2:8" ht="15.75" thickBot="1" x14ac:dyDescent="0.3">
      <c r="B18" s="12" t="s">
        <v>16</v>
      </c>
      <c r="C18" s="17">
        <f>C17*0.14</f>
        <v>2818.9659960000004</v>
      </c>
      <c r="D18" s="13">
        <f>D17*0.14</f>
        <v>2955.7142957999999</v>
      </c>
      <c r="E18" s="13">
        <f>E17*0.14</f>
        <v>3099.3000105900005</v>
      </c>
      <c r="F18" s="13">
        <f>F17*0.14</f>
        <v>3250.0650111195005</v>
      </c>
      <c r="G18" s="13">
        <f>G17*0.14</f>
        <v>3408.368261675475</v>
      </c>
    </row>
    <row r="19" spans="2:8" ht="15.75" thickBot="1" x14ac:dyDescent="0.3">
      <c r="B19" s="12" t="s">
        <v>1</v>
      </c>
      <c r="C19" s="17">
        <f>C17*0.06</f>
        <v>1208.1282840000001</v>
      </c>
      <c r="D19" s="17">
        <f t="shared" ref="D19:G19" si="6">D17*0.06</f>
        <v>1266.7346981999997</v>
      </c>
      <c r="E19" s="17">
        <f t="shared" si="6"/>
        <v>1328.2714331100001</v>
      </c>
      <c r="F19" s="17">
        <f t="shared" si="6"/>
        <v>1392.8850047655001</v>
      </c>
      <c r="G19" s="17">
        <f t="shared" si="6"/>
        <v>1460.7292550037748</v>
      </c>
    </row>
    <row r="20" spans="2:8" ht="15.75" thickBot="1" x14ac:dyDescent="0.3">
      <c r="B20" s="14" t="s">
        <v>20</v>
      </c>
      <c r="C20" s="30">
        <f>C17+C18+C19</f>
        <v>24162.56568</v>
      </c>
      <c r="D20" s="30">
        <f>D17+D18+D19</f>
        <v>25334.693963999995</v>
      </c>
      <c r="E20" s="30">
        <f>E17+E18+E19</f>
        <v>26565.4286622</v>
      </c>
      <c r="F20" s="30">
        <f>F17+F18+F19</f>
        <v>27857.70009531</v>
      </c>
      <c r="G20" s="30">
        <f>G17+G18+G19</f>
        <v>29214.585100075496</v>
      </c>
    </row>
    <row r="21" spans="2:8" ht="15.75" thickBot="1" x14ac:dyDescent="0.3"/>
    <row r="22" spans="2:8" s="8" customFormat="1" ht="20.100000000000001" customHeight="1" thickBot="1" x14ac:dyDescent="0.3">
      <c r="B22" s="20" t="s">
        <v>35</v>
      </c>
      <c r="C22" s="7">
        <f>C20</f>
        <v>24162.56568</v>
      </c>
      <c r="D22" s="7">
        <f t="shared" ref="D22:G22" si="7">D20</f>
        <v>25334.693963999995</v>
      </c>
      <c r="E22" s="7">
        <f t="shared" si="7"/>
        <v>26565.4286622</v>
      </c>
      <c r="F22" s="7">
        <f t="shared" si="7"/>
        <v>27857.70009531</v>
      </c>
      <c r="G22" s="7">
        <f t="shared" si="7"/>
        <v>29214.585100075496</v>
      </c>
      <c r="H22"/>
    </row>
    <row r="23" spans="2:8" ht="15.75" thickBot="1" x14ac:dyDescent="0.3">
      <c r="C23" s="9"/>
      <c r="D23" s="9"/>
      <c r="E23" s="9"/>
      <c r="F23" s="9"/>
      <c r="G23" s="9"/>
    </row>
    <row r="24" spans="2:8" s="8" customFormat="1" ht="20.100000000000001" customHeight="1" thickBot="1" x14ac:dyDescent="0.3">
      <c r="B24" s="21" t="s">
        <v>10</v>
      </c>
      <c r="C24" s="23">
        <f>C22+D22+E22+F22+G22</f>
        <v>133134.97350158548</v>
      </c>
      <c r="D24" s="10"/>
      <c r="E24" s="10"/>
      <c r="F24" s="10"/>
      <c r="G24" s="10"/>
    </row>
    <row r="25" spans="2:8" s="8" customFormat="1" ht="20.100000000000001" customHeight="1" thickBot="1" x14ac:dyDescent="0.3">
      <c r="B25" s="22" t="s">
        <v>33</v>
      </c>
      <c r="C25" s="24">
        <f>C24*0.2</f>
        <v>26626.994700317096</v>
      </c>
      <c r="D25" s="10"/>
      <c r="E25" s="10"/>
      <c r="F25" s="10"/>
      <c r="G25" s="10"/>
    </row>
    <row r="26" spans="2:8" ht="15.75" thickBot="1" x14ac:dyDescent="0.3">
      <c r="C26" s="9"/>
      <c r="D26" s="9"/>
      <c r="E26" s="9"/>
      <c r="F26" s="9"/>
      <c r="G26" s="9"/>
    </row>
    <row r="27" spans="2:8" s="8" customFormat="1" ht="20.100000000000001" customHeight="1" thickBot="1" x14ac:dyDescent="0.3">
      <c r="B27" s="25" t="s">
        <v>24</v>
      </c>
      <c r="C27" s="26">
        <f>C24+C25</f>
        <v>159761.96820190258</v>
      </c>
      <c r="D27" s="32"/>
      <c r="F27" s="10"/>
      <c r="G27" s="10"/>
    </row>
  </sheetData>
  <sheetProtection algorithmName="SHA-512" hashValue="cjlhbHfQWDGPrZgE6gG/a7+o5PC3l9MWXWs8R+zSgbx89xv721JKiwMoFfrEXoflkXiaekD1PyVI6j7hr/MyeQ==" saltValue="rN2I/pYCfKwqbC4KxIMOZA==" spinCount="100000" sheet="1" objects="1" scenarios="1"/>
  <mergeCells count="3">
    <mergeCell ref="B2:G2"/>
    <mergeCell ref="B3:G3"/>
    <mergeCell ref="B4:G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059375F4A58E4CB513B16CF1D9E17D" ma:contentTypeVersion="14" ma:contentTypeDescription="Crear nuevo documento." ma:contentTypeScope="" ma:versionID="4902b4d859cb745d04386977b9f606b1">
  <xsd:schema xmlns:xsd="http://www.w3.org/2001/XMLSchema" xmlns:xs="http://www.w3.org/2001/XMLSchema" xmlns:p="http://schemas.microsoft.com/office/2006/metadata/properties" xmlns:ns3="b77eda50-af53-4e4b-83d1-d4c1adedfefa" xmlns:ns4="d52f9ed7-e026-4622-bc92-5d3e76b27ebe" targetNamespace="http://schemas.microsoft.com/office/2006/metadata/properties" ma:root="true" ma:fieldsID="43b714eec43c24db8486497f885f11a6" ns3:_="" ns4:_="">
    <xsd:import namespace="b77eda50-af53-4e4b-83d1-d4c1adedfefa"/>
    <xsd:import namespace="d52f9ed7-e026-4622-bc92-5d3e76b27eb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7eda50-af53-4e4b-83d1-d4c1adedfef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2f9ed7-e026-4622-bc92-5d3e76b27e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77eda50-af53-4e4b-83d1-d4c1adedfefa" xsi:nil="true"/>
  </documentManagement>
</p:properties>
</file>

<file path=customXml/itemProps1.xml><?xml version="1.0" encoding="utf-8"?>
<ds:datastoreItem xmlns:ds="http://schemas.openxmlformats.org/officeDocument/2006/customXml" ds:itemID="{46190B2B-248B-408C-9216-CE7F9D4075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A7B38C-8853-44BF-B823-22023F77C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7eda50-af53-4e4b-83d1-d4c1adedfefa"/>
    <ds:schemaRef ds:uri="d52f9ed7-e026-4622-bc92-5d3e76b27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27D736-8A86-4BDB-93B9-174C41786101}">
  <ds:schemaRefs>
    <ds:schemaRef ds:uri="d52f9ed7-e026-4622-bc92-5d3e76b27eb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b77eda50-af53-4e4b-83d1-d4c1adedfefa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 Estimado - Lote 1</vt:lpstr>
      <vt:lpstr>Valor Estimado - Lote 2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Pérez González</dc:creator>
  <cp:lastModifiedBy>Chivite Chivite, Aimara Zulema (NASERTIC)</cp:lastModifiedBy>
  <dcterms:created xsi:type="dcterms:W3CDTF">2024-12-18T14:37:08Z</dcterms:created>
  <dcterms:modified xsi:type="dcterms:W3CDTF">2025-06-11T13:10:48Z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0x0101008C059375F4A58E4CB513B16CF1D9E17D</vt:lpwstr>
  </property>
</Properties>
</file>