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documentación de conciertos\T.M.G\ENFERMEDAD MENTAL 2024\Concertación_tmg_2025\segunda licitacion\Anexos\"/>
    </mc:Choice>
  </mc:AlternateContent>
  <bookViews>
    <workbookView xWindow="0" yWindow="0" windowWidth="19200" windowHeight="11610" tabRatio="436"/>
  </bookViews>
  <sheets>
    <sheet name="CRPS PAMPLONA" sheetId="1" r:id="rId1"/>
    <sheet name="CRPS ESTELLA" sheetId="3" r:id="rId2"/>
    <sheet name="CRPS TUDELA" sheetId="4" r:id="rId3"/>
    <sheet name="PISO SUP TUDELA" sheetId="6" r:id="rId4"/>
    <sheet name="CRPS Y RH FELIX GARRIDO" sheetId="7" r:id="rId5"/>
    <sheet name="PISO SUP PAMPLONA" sheetId="8" r:id="rId6"/>
  </sheets>
  <externalReferences>
    <externalReference r:id="rId7"/>
    <externalReference r:id="rId8"/>
  </externalReferences>
  <definedNames>
    <definedName name="Inicio_Contrato" localSheetId="1">'CRPS ESTELLA'!#REF!</definedName>
    <definedName name="Inicio_Contrato" localSheetId="2">'CRPS TUDELA'!#REF!</definedName>
    <definedName name="Inicio_Contrato" localSheetId="4">'CRPS Y RH FELIX GARRIDO'!#REF!</definedName>
    <definedName name="Inicio_Contrato" localSheetId="5">'PISO SUP PAMPLONA'!#REF!</definedName>
    <definedName name="Inicio_Contrato" localSheetId="3">'PISO SUP TUDELA'!#REF!</definedName>
    <definedName name="Inicio_Contrato">'CRPS PAMPLONA'!#REF!</definedName>
    <definedName name="IPC_21">[1]TS!$E$81</definedName>
    <definedName name="IPC_22">'[2]Ppto Ejecución'!$G$2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U8" i="1" l="1"/>
  <c r="W27" i="7" l="1"/>
  <c r="W6" i="7"/>
  <c r="W7" i="7"/>
  <c r="W8" i="7"/>
  <c r="W9" i="7"/>
  <c r="W10" i="7"/>
  <c r="W11" i="7"/>
  <c r="W12" i="7"/>
  <c r="W13" i="7"/>
  <c r="W14" i="7"/>
  <c r="W15" i="7"/>
  <c r="W16" i="7"/>
  <c r="W17" i="7"/>
  <c r="W18" i="7"/>
  <c r="W19" i="7"/>
  <c r="W20" i="7"/>
  <c r="W21" i="7"/>
  <c r="W22" i="7"/>
  <c r="W23" i="7"/>
  <c r="W24" i="7"/>
  <c r="W25" i="7"/>
  <c r="W26" i="7"/>
  <c r="W28" i="7"/>
  <c r="W29" i="7"/>
  <c r="W30" i="7"/>
  <c r="W31" i="7"/>
  <c r="W32" i="7"/>
  <c r="W33" i="7"/>
  <c r="W34" i="7"/>
  <c r="U10" i="8"/>
  <c r="U11" i="8"/>
  <c r="U9" i="8"/>
  <c r="U7" i="6"/>
  <c r="U8" i="6"/>
  <c r="U9" i="6"/>
  <c r="U10" i="6"/>
  <c r="U11" i="6"/>
  <c r="U12" i="6"/>
  <c r="U13" i="6"/>
  <c r="U6" i="6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6" i="4"/>
  <c r="U8" i="3"/>
  <c r="U7" i="3"/>
  <c r="U9" i="3"/>
  <c r="U10" i="3"/>
  <c r="U11" i="3"/>
  <c r="U12" i="3"/>
  <c r="U13" i="3"/>
  <c r="U14" i="3"/>
  <c r="U15" i="3"/>
  <c r="U16" i="3"/>
  <c r="U17" i="3"/>
  <c r="U6" i="3"/>
  <c r="U7" i="1"/>
  <c r="U9" i="1"/>
  <c r="U10" i="1"/>
  <c r="U11" i="1"/>
  <c r="U12" i="1"/>
  <c r="U13" i="1"/>
  <c r="U14" i="1"/>
  <c r="U15" i="1"/>
  <c r="U16" i="1"/>
  <c r="U17" i="1"/>
  <c r="U18" i="1"/>
  <c r="U19" i="1"/>
  <c r="U20" i="1"/>
  <c r="U6" i="1"/>
  <c r="J10" i="7" l="1"/>
  <c r="J30" i="7"/>
  <c r="J19" i="7"/>
  <c r="H10" i="6"/>
  <c r="H13" i="4"/>
  <c r="H18" i="1" l="1"/>
  <c r="H6" i="1"/>
  <c r="J34" i="7" l="1"/>
  <c r="J33" i="7"/>
  <c r="J32" i="7"/>
  <c r="J31" i="7"/>
  <c r="J29" i="7"/>
  <c r="J28" i="7"/>
  <c r="J27" i="7"/>
  <c r="J26" i="7"/>
  <c r="J25" i="7"/>
  <c r="J24" i="7"/>
  <c r="J23" i="7"/>
  <c r="J22" i="7"/>
  <c r="J21" i="7"/>
  <c r="J20" i="7"/>
  <c r="J18" i="7"/>
  <c r="J17" i="7"/>
  <c r="J16" i="7"/>
  <c r="J15" i="7"/>
  <c r="J14" i="7"/>
  <c r="J13" i="7"/>
  <c r="J12" i="7"/>
  <c r="J11" i="7"/>
  <c r="J9" i="7"/>
  <c r="J8" i="7"/>
  <c r="J7" i="7"/>
  <c r="J6" i="7"/>
  <c r="L1" i="7"/>
  <c r="J4" i="8" l="1"/>
  <c r="J1" i="6" l="1"/>
  <c r="J1" i="4"/>
  <c r="J1" i="3"/>
  <c r="J1" i="1"/>
  <c r="H10" i="8" l="1"/>
  <c r="H11" i="8"/>
  <c r="H9" i="8"/>
  <c r="H7" i="6"/>
  <c r="H8" i="6"/>
  <c r="H9" i="6"/>
  <c r="H11" i="6"/>
  <c r="H12" i="6"/>
  <c r="H13" i="6"/>
  <c r="H6" i="6"/>
  <c r="H7" i="4"/>
  <c r="H8" i="4"/>
  <c r="H9" i="4"/>
  <c r="H10" i="4"/>
  <c r="H11" i="4"/>
  <c r="H12" i="4"/>
  <c r="H14" i="4"/>
  <c r="H15" i="4"/>
  <c r="H16" i="4"/>
  <c r="H17" i="4"/>
  <c r="H18" i="4"/>
  <c r="H19" i="4"/>
  <c r="H20" i="4"/>
  <c r="H6" i="4"/>
  <c r="H7" i="1"/>
  <c r="H9" i="1"/>
  <c r="H10" i="1"/>
  <c r="H11" i="1"/>
  <c r="H12" i="1"/>
  <c r="H13" i="1"/>
  <c r="H14" i="1"/>
  <c r="H15" i="1"/>
  <c r="H16" i="1"/>
  <c r="H17" i="1"/>
  <c r="H19" i="1"/>
  <c r="H20" i="1"/>
  <c r="H17" i="3"/>
  <c r="H7" i="3"/>
  <c r="H8" i="3"/>
  <c r="H9" i="3"/>
  <c r="H10" i="3"/>
  <c r="H11" i="3"/>
  <c r="H12" i="3"/>
  <c r="H13" i="3"/>
  <c r="H14" i="3"/>
  <c r="H15" i="3"/>
  <c r="H16" i="3"/>
  <c r="H6" i="3"/>
</calcChain>
</file>

<file path=xl/sharedStrings.xml><?xml version="1.0" encoding="utf-8"?>
<sst xmlns="http://schemas.openxmlformats.org/spreadsheetml/2006/main" count="522" uniqueCount="87">
  <si>
    <t>Nombre centro</t>
  </si>
  <si>
    <t>Fecha:</t>
  </si>
  <si>
    <t>COMPLEMENTOS (al mes)</t>
  </si>
  <si>
    <t>N</t>
  </si>
  <si>
    <t>Nº</t>
  </si>
  <si>
    <t>Centro</t>
  </si>
  <si>
    <t>CATEGORIA PROFESIONAL</t>
  </si>
  <si>
    <t>PUESTO</t>
  </si>
  <si>
    <t>FECHA ALTA</t>
  </si>
  <si>
    <t>FECHA ANTIGÜEDAD</t>
  </si>
  <si>
    <t>ANTIGÜEDAD
(Meses)</t>
  </si>
  <si>
    <t>% JORNADA</t>
  </si>
  <si>
    <t>% Imputación al contrato</t>
  </si>
  <si>
    <t>Fecha baja prevista centro</t>
  </si>
  <si>
    <t>TIPO CONTRATO</t>
  </si>
  <si>
    <t>Convenio aplicable</t>
  </si>
  <si>
    <t>PERSONAL</t>
  </si>
  <si>
    <t>PERSONAL ANTIGÜEDAD</t>
  </si>
  <si>
    <t>CAPACITACIÓN</t>
  </si>
  <si>
    <t>DEDICACIÓN</t>
  </si>
  <si>
    <t>ACTIVIDAD</t>
  </si>
  <si>
    <t>OBSERVACIONES</t>
  </si>
  <si>
    <t>Total</t>
  </si>
  <si>
    <t>EDUCADORA</t>
  </si>
  <si>
    <t>TIT. GRADO MEDIO</t>
  </si>
  <si>
    <t>TERAPEUTA OCUPACIONAL</t>
  </si>
  <si>
    <t>FORMADORA LABORAL</t>
  </si>
  <si>
    <t>OF ADMINISTRATIVO 2º</t>
  </si>
  <si>
    <t>PERS. SERVICIOS</t>
  </si>
  <si>
    <t>PERS. ADMINISTRATIVO</t>
  </si>
  <si>
    <t>V Convenio Sectorial de Centros de atención a personas con discapacidad de GN</t>
  </si>
  <si>
    <t>DIRECTORA CENTRO</t>
  </si>
  <si>
    <t>TRABAJADORA SOCIAL</t>
  </si>
  <si>
    <t>TIT. GRADO SUPERIOR</t>
  </si>
  <si>
    <t>PSICÓLOGA</t>
  </si>
  <si>
    <t>Sustitución reducción de jornada</t>
  </si>
  <si>
    <t xml:space="preserve">Sustitución </t>
  </si>
  <si>
    <t>ABSORBIBLE</t>
  </si>
  <si>
    <t>AUX. SERV. HOST.</t>
  </si>
  <si>
    <t>DIRECTORA TÉCNICA</t>
  </si>
  <si>
    <t>CRPS PAMPLONA</t>
  </si>
  <si>
    <t>Reducción de jornada guarda legal 59,21%</t>
  </si>
  <si>
    <t>CRPS ESTELLA</t>
  </si>
  <si>
    <t>Reducción de jornada guarda legal 84,21%</t>
  </si>
  <si>
    <t>CRPS TUDELA</t>
  </si>
  <si>
    <t>Reducción de jornada guarda legal 87,5%</t>
  </si>
  <si>
    <t>Reducción de jornada guarda legal 78,94%</t>
  </si>
  <si>
    <t>Sustitución</t>
  </si>
  <si>
    <t>Sustitución incapacidad temporal</t>
  </si>
  <si>
    <t>PISO SUPERVISADO TUDELA</t>
  </si>
  <si>
    <t>COORDINADORA</t>
  </si>
  <si>
    <t>EDUCADOR</t>
  </si>
  <si>
    <t>CRPS Y RH FELIX GARRIDO</t>
  </si>
  <si>
    <t>AUX SERV HOST</t>
  </si>
  <si>
    <t>EDUCADORA CRPS</t>
  </si>
  <si>
    <t>TRABAJADOR SOCIAL</t>
  </si>
  <si>
    <t>OFICIAL MANTENIMIENTO</t>
  </si>
  <si>
    <t>EDUCADORA NOCHE</t>
  </si>
  <si>
    <t>RECEPC-AUX ADMINISTRATIVA</t>
  </si>
  <si>
    <t>EDUCADOR NOCHE</t>
  </si>
  <si>
    <t>FORMADOR LABORAL</t>
  </si>
  <si>
    <t>OF ADMINISTRATIVO 1º</t>
  </si>
  <si>
    <t>RESPONSABLE ADMINISTRACIÓN</t>
  </si>
  <si>
    <t>Reducción de jornada guarda legal 80,92%</t>
  </si>
  <si>
    <t>RESPONSABILIDAD</t>
  </si>
  <si>
    <t>PISO SUPERVISADO PAMPLONA</t>
  </si>
  <si>
    <t>Excedencia en el servicio</t>
  </si>
  <si>
    <t>Sustitución de excedencia</t>
  </si>
  <si>
    <t>Promoción temporal a otro servicio</t>
  </si>
  <si>
    <t>CRPS ARGA PAMPLONA</t>
  </si>
  <si>
    <t>CRPS ORDOIZ ESTELLA</t>
  </si>
  <si>
    <t>CRPS QUEILES TUDELA</t>
  </si>
  <si>
    <t>RESIDENCIA HOGAR</t>
  </si>
  <si>
    <t>CRPS</t>
  </si>
  <si>
    <t>AMBOS RECURSOS</t>
  </si>
  <si>
    <t>x</t>
  </si>
  <si>
    <t>01/03/2024</t>
  </si>
  <si>
    <t>Sustitución puesto temporal</t>
  </si>
  <si>
    <t>SALARIO BRUTO ANUAL</t>
  </si>
  <si>
    <t>SALARIO BASE</t>
  </si>
  <si>
    <t>Sustitución excedencia</t>
  </si>
  <si>
    <t>Excedencia cuidado menor hasta 19-09-25</t>
  </si>
  <si>
    <t>Situación incapacidad larga duración</t>
  </si>
  <si>
    <t>Situación jubilación parcial hasta 21-06-2027</t>
  </si>
  <si>
    <t xml:space="preserve">Contrato indefinido de sustitución relevo </t>
  </si>
  <si>
    <t>MULTISERVICIOS</t>
  </si>
  <si>
    <t>Excedencia voluntaria sin reserva de puesto hasta 15-09-2026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</si>
</sst>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14" fontId="0" fillId="0" borderId="0" xfId="0" applyNumberFormat="1"/>
    <xf numFmtId="4" fontId="0" fillId="0" borderId="0" xfId="0" applyNumberFormat="1"/>
    <xf numFmtId="9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9" fontId="0" fillId="0" borderId="0" xfId="0" applyNumberFormat="1" applyAlignment="1">
      <alignment vertical="center"/>
    </xf>
    <xf numFmtId="4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2" fontId="0" fillId="0" borderId="0" xfId="0" applyNumberFormat="1"/>
    <xf numFmtId="0" fontId="2" fillId="0" borderId="0" xfId="1" applyFont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14" fontId="2" fillId="0" borderId="0" xfId="1" applyNumberFormat="1" applyFont="1" applyBorder="1" applyAlignment="1">
      <alignment horizontal="center" vertical="center"/>
    </xf>
    <xf numFmtId="14" fontId="2" fillId="0" borderId="0" xfId="1" applyNumberFormat="1" applyFont="1" applyFill="1" applyBorder="1" applyAlignment="1">
      <alignment horizontal="center" vertical="center"/>
    </xf>
    <xf numFmtId="10" fontId="2" fillId="0" borderId="0" xfId="1" applyNumberFormat="1" applyFont="1" applyBorder="1" applyAlignment="1">
      <alignment horizontal="center" vertical="center"/>
    </xf>
    <xf numFmtId="9" fontId="2" fillId="0" borderId="0" xfId="1" applyNumberFormat="1" applyFont="1" applyBorder="1" applyAlignment="1">
      <alignment horizontal="center" vertical="center"/>
    </xf>
    <xf numFmtId="9" fontId="2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9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1" xfId="0" applyFont="1" applyBorder="1"/>
    <xf numFmtId="0" fontId="3" fillId="0" borderId="0" xfId="0" applyFont="1"/>
    <xf numFmtId="0" fontId="0" fillId="0" borderId="0" xfId="0" applyAlignment="1">
      <alignment wrapText="1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Fill="1" applyBorder="1" applyAlignment="1" applyProtection="1">
      <alignment vertical="center"/>
    </xf>
    <xf numFmtId="14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 applyBorder="1" applyAlignment="1">
      <alignment horizontal="center"/>
    </xf>
    <xf numFmtId="10" fontId="4" fillId="0" borderId="0" xfId="0" applyNumberFormat="1" applyFont="1" applyFill="1" applyBorder="1" applyAlignment="1" applyProtection="1">
      <alignment horizontal="center" vertical="center"/>
    </xf>
    <xf numFmtId="9" fontId="4" fillId="0" borderId="0" xfId="0" applyNumberFormat="1" applyFont="1" applyFill="1" applyBorder="1" applyAlignment="1" applyProtection="1">
      <alignment horizontal="center" vertical="center"/>
    </xf>
    <xf numFmtId="14" fontId="4" fillId="0" borderId="0" xfId="1" applyNumberFormat="1" applyFont="1" applyFill="1" applyAlignment="1">
      <alignment horizontal="center" vertical="center"/>
    </xf>
    <xf numFmtId="14" fontId="2" fillId="0" borderId="0" xfId="1" applyNumberFormat="1" applyFont="1" applyFill="1" applyBorder="1" applyAlignment="1">
      <alignment horizontal="right" vertical="center"/>
    </xf>
    <xf numFmtId="0" fontId="0" fillId="0" borderId="0" xfId="0" applyFont="1" applyBorder="1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vertical="center"/>
    </xf>
    <xf numFmtId="14" fontId="2" fillId="0" borderId="0" xfId="1" applyNumberFormat="1" applyFont="1" applyFill="1" applyAlignment="1">
      <alignment vertical="center"/>
    </xf>
    <xf numFmtId="14" fontId="2" fillId="0" borderId="0" xfId="1" applyNumberFormat="1" applyFont="1" applyFill="1" applyAlignment="1">
      <alignment horizontal="center" vertical="center"/>
    </xf>
    <xf numFmtId="9" fontId="2" fillId="0" borderId="0" xfId="1" applyNumberFormat="1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61">
    <dxf>
      <numFmt numFmtId="4" formatCode="#,##0.00"/>
    </dxf>
    <dxf>
      <numFmt numFmtId="19" formatCode="dd/mm/yyyy"/>
    </dxf>
    <dxf>
      <numFmt numFmtId="13" formatCode="0%"/>
      <alignment horizontal="center" vertical="bottom" textRotation="0" wrapText="0" indent="0" justifyLastLine="0" shrinkToFit="0" readingOrder="0"/>
    </dxf>
    <dxf>
      <font>
        <color auto="1"/>
      </font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alignment horizontal="general" vertical="center" textRotation="0" wrapText="0" indent="0" justifyLastLine="0" shrinkToFit="0" readingOrder="0"/>
    </dxf>
    <dxf>
      <numFmt numFmtId="4" formatCode="#,##0.00"/>
    </dxf>
    <dxf>
      <numFmt numFmtId="4" formatCode="#,##0.00"/>
    </dxf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3" formatCode="0%"/>
      <alignment horizontal="center" vertical="center" textRotation="0" wrapText="0" indent="0" justifyLastLine="0" shrinkToFit="0" readingOrder="0"/>
    </dxf>
    <dxf>
      <numFmt numFmtId="13" formatCode="0%"/>
    </dxf>
    <dxf>
      <font>
        <sz val="11"/>
        <color auto="1"/>
        <name val="Calibri"/>
        <scheme val="none"/>
      </font>
      <numFmt numFmtId="13" formatCode="0%"/>
      <alignment horizontal="center" vertical="center" textRotation="0" wrapText="0" indent="0" justifyLastLine="0" shrinkToFit="0" readingOrder="0"/>
    </dxf>
    <dxf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numFmt numFmtId="19" formatCode="dd/mm/yyyy"/>
    </dxf>
    <dxf>
      <font>
        <sz val="11"/>
        <color auto="1"/>
        <name val="Calibri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</dxf>
    <dxf>
      <font>
        <sz val="11"/>
        <color auto="1"/>
        <name val="Calibri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z val="11"/>
        <color auto="1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9" formatCode="dd/mm/yyyy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4" formatCode="#,##0.00"/>
    </dxf>
    <dxf>
      <numFmt numFmtId="19" formatCode="dd/mm/yyyy"/>
    </dxf>
    <dxf>
      <alignment horizontal="center" vertical="bottom" textRotation="0" wrapText="0" indent="0" justifyLastLine="0" shrinkToFit="0" readingOrder="0"/>
    </dxf>
    <dxf>
      <numFmt numFmtId="13" formatCode="0%"/>
      <alignment horizontal="center" vertical="bottom" textRotation="0" wrapText="0" indent="0" justifyLastLine="0" shrinkToFit="0" readingOrder="0"/>
    </dxf>
    <dxf>
      <font>
        <color auto="1"/>
      </font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alignment horizontal="general" vertical="center" textRotation="0" wrapText="0" indent="0" justifyLastLine="0" shrinkToFit="0" readingOrder="0"/>
    </dxf>
    <dxf>
      <numFmt numFmtId="4" formatCode="#,##0.00"/>
    </dxf>
    <dxf>
      <numFmt numFmtId="19" formatCode="dd/mm/yyyy"/>
    </dxf>
    <dxf>
      <alignment horizontal="center" vertical="bottom" textRotation="0" wrapText="0" indent="0" justifyLastLine="0" shrinkToFit="0" readingOrder="0"/>
    </dxf>
    <dxf>
      <numFmt numFmtId="13" formatCode="0%"/>
      <alignment horizontal="center" vertical="bottom" textRotation="0" wrapText="0" indent="0" justifyLastLine="0" shrinkToFit="0" readingOrder="0"/>
    </dxf>
    <dxf>
      <font>
        <color auto="1"/>
      </font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alignment horizontal="general" vertical="center" textRotation="0" wrapText="0" indent="0" justifyLastLine="0" shrinkToFit="0" readingOrder="0"/>
    </dxf>
    <dxf>
      <numFmt numFmtId="4" formatCode="#,##0.00"/>
    </dxf>
    <dxf>
      <numFmt numFmtId="19" formatCode="dd/mm/yyyy"/>
    </dxf>
    <dxf>
      <alignment horizontal="center" vertical="bottom" textRotation="0" wrapText="0" indent="0" justifyLastLine="0" shrinkToFit="0" readingOrder="0"/>
    </dxf>
    <dxf>
      <numFmt numFmtId="13" formatCode="0%"/>
      <alignment horizontal="center" vertical="bottom" textRotation="0" wrapText="0" indent="0" justifyLastLine="0" shrinkToFit="0" readingOrder="0"/>
    </dxf>
    <dxf>
      <font>
        <color auto="1"/>
      </font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</dxf>
    <dxf>
      <numFmt numFmtId="0" formatCode="General"/>
    </dxf>
    <dxf>
      <numFmt numFmtId="19" formatCode="dd/mm/yyyy"/>
    </dxf>
    <dxf>
      <alignment horizontal="center" vertical="bottom" textRotation="0" wrapText="0" indent="0" justifyLastLine="0" shrinkToFit="0" readingOrder="0"/>
    </dxf>
    <dxf>
      <numFmt numFmtId="13" formatCode="0%"/>
      <alignment horizontal="center" vertical="bottom" textRotation="0" wrapText="0" indent="0" justifyLastLine="0" shrinkToFit="0" readingOrder="0"/>
    </dxf>
    <dxf>
      <numFmt numFmtId="0" formatCode="General"/>
    </dxf>
    <dxf>
      <numFmt numFmtId="19" formatCode="dd/mm/yyyy"/>
    </dxf>
    <dxf>
      <numFmt numFmtId="19" formatCode="dd/mm/yyyy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aci&#243;n%20de%20conciertos/T.M.G/FELIX%20Y%20CRPS%202017/08%20Cpto%20capacitaci&#243;n/C&#225;lculos%20complementos%20capacitaci&#243;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aci&#243;n%20de%20conciertos/MINUSVAL/RAMON%20Y%20CAJAL/2022/Valoraci&#243;n%20Econ&#243;mica%20Aspac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ódulos"/>
      <sheetName val="Calculos"/>
      <sheetName val="Datos"/>
      <sheetName val="TS"/>
    </sheetNames>
    <sheetDataSet>
      <sheetData sheetId="0"/>
      <sheetData sheetId="1"/>
      <sheetData sheetId="2"/>
      <sheetData sheetId="3">
        <row r="81">
          <cell r="E81">
            <v>1.0660000000000001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tos Personal CRC"/>
      <sheetName val="Gtos Personal RCA"/>
      <sheetName val="Prejubilaciones"/>
      <sheetName val="Ppto Inc"/>
      <sheetName val="Incto"/>
      <sheetName val="Incto Pers"/>
      <sheetName val="Incto Dif"/>
      <sheetName val="Ppto_ASPACE"/>
      <sheetName val="Modulos"/>
      <sheetName val="Ppto Ejecución"/>
      <sheetName val="Inf Econ"/>
      <sheetName val="Incto Alim"/>
      <sheetName val="Cálculo rápido"/>
      <sheetName val="Personal subcontratado"/>
      <sheetName val="Tabla Salarial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">
          <cell r="G2">
            <v>6.4000000000000001E-2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</sheetDataSet>
  </externalBook>
</externalLink>
</file>

<file path=xl/tables/table1.xml><?xml version="1.0" encoding="utf-8"?>
<table xmlns="http://schemas.openxmlformats.org/spreadsheetml/2006/main" id="1" name="Calculos" displayName="Calculos" ref="A5:V21" totalsRowCount="1" headerRowDxfId="60">
  <autoFilter ref="A5:V20"/>
  <tableColumns count="22">
    <tableColumn id="1" name="N" totalsRowLabel="Total"/>
    <tableColumn id="2" name="Nº"/>
    <tableColumn id="3" name="Centro"/>
    <tableColumn id="6" name="CATEGORIA PROFESIONAL"/>
    <tableColumn id="7" name="PUESTO"/>
    <tableColumn id="8" name="FECHA ALTA" dataDxfId="59"/>
    <tableColumn id="9" name="FECHA ANTIGÜEDAD" dataDxfId="58"/>
    <tableColumn id="10" name="ANTIGÜEDAD_x000a_(Meses)" dataDxfId="57">
      <calculatedColumnFormula>DATEDIF(G6,TODAY(),"M")</calculatedColumnFormula>
    </tableColumn>
    <tableColumn id="11" name="% JORNADA" dataDxfId="56"/>
    <tableColumn id="12" name="% Imputación al contrato" dataDxfId="55"/>
    <tableColumn id="13" name="Fecha baja prevista centro" dataDxfId="54"/>
    <tableColumn id="14" name="TIPO CONTRATO"/>
    <tableColumn id="15" name="Convenio aplicable"/>
    <tableColumn id="24" name="SALARIO BASE"/>
    <tableColumn id="16" name="PERSONAL"/>
    <tableColumn id="17" name="PERSONAL ANTIGÜEDAD"/>
    <tableColumn id="18" name="CAPACITACIÓN"/>
    <tableColumn id="22" name="ABSORBIBLE"/>
    <tableColumn id="19" name="DEDICACIÓN" dataDxfId="53">
      <calculatedColumnFormula>1415.88</calculatedColumnFormula>
    </tableColumn>
    <tableColumn id="20" name="ACTIVIDAD" dataDxfId="52"/>
    <tableColumn id="23" name="SALARIO BRUTO ANUAL" dataDxfId="51">
      <calculatedColumnFormula>((N6+O6+P6+Q6+R6)*14+S6)*Calculos[[#This Row],[% JORNADA]]</calculatedColumnFormula>
    </tableColumn>
    <tableColumn id="21" name="OBSERVACION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Calculos3" displayName="Calculos3" ref="A5:V18" totalsRowCount="1" headerRowDxfId="50">
  <autoFilter ref="A5:V17"/>
  <tableColumns count="22">
    <tableColumn id="1" name="N" totalsRowLabel="Total"/>
    <tableColumn id="2" name="Nº"/>
    <tableColumn id="3" name="Centro"/>
    <tableColumn id="6" name="CATEGORIA PROFESIONAL"/>
    <tableColumn id="7" name="PUESTO"/>
    <tableColumn id="8" name="FECHA ALTA" dataDxfId="49"/>
    <tableColumn id="9" name="FECHA ANTIGÜEDAD" dataDxfId="48"/>
    <tableColumn id="10" name="ANTIGÜEDAD_x000a_(Meses)" dataDxfId="47">
      <calculatedColumnFormula>DATEDIF(G6,TODAY(),"M")</calculatedColumnFormula>
    </tableColumn>
    <tableColumn id="11" name="% JORNADA" dataDxfId="46"/>
    <tableColumn id="12" name="% Imputación al contrato" dataDxfId="45"/>
    <tableColumn id="13" name="Fecha baja prevista centro" dataDxfId="44"/>
    <tableColumn id="14" name="TIPO CONTRATO"/>
    <tableColumn id="15" name="Convenio aplicable"/>
    <tableColumn id="23" name="SALARIO BASE"/>
    <tableColumn id="16" name="PERSONAL"/>
    <tableColumn id="17" name="PERSONAL ANTIGÜEDAD"/>
    <tableColumn id="18" name="CAPACITACIÓN"/>
    <tableColumn id="22" name="ABSORBIBLE"/>
    <tableColumn id="19" name="DEDICACIÓN"/>
    <tableColumn id="20" name="ACTIVIDAD"/>
    <tableColumn id="24" name="SALARIO BRUTO ANUAL" dataDxfId="43">
      <calculatedColumnFormula>((N6+O6+P6+Q6+R6)*14+S6)*Calculos3[[#This Row],[% JORNADA]]</calculatedColumnFormula>
    </tableColumn>
    <tableColumn id="21" name="OBSERVACION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Calculos34" displayName="Calculos34" ref="A5:V21" totalsRowCount="1" headerRowDxfId="42">
  <autoFilter ref="A5:V20"/>
  <tableColumns count="22">
    <tableColumn id="1" name="N" totalsRowLabel="Total"/>
    <tableColumn id="2" name="Nº"/>
    <tableColumn id="3" name="Centro"/>
    <tableColumn id="6" name="CATEGORIA PROFESIONAL"/>
    <tableColumn id="7" name="PUESTO"/>
    <tableColumn id="8" name="FECHA ALTA" dataDxfId="41"/>
    <tableColumn id="9" name="FECHA ANTIGÜEDAD" dataDxfId="40"/>
    <tableColumn id="10" name="ANTIGÜEDAD_x000a_(Meses)" dataDxfId="39">
      <calculatedColumnFormula>DATEDIF(G6,TODAY(),"M")</calculatedColumnFormula>
    </tableColumn>
    <tableColumn id="11" name="% JORNADA" dataDxfId="38"/>
    <tableColumn id="12" name="% Imputación al contrato" dataDxfId="37"/>
    <tableColumn id="13" name="Fecha baja prevista centro" dataDxfId="36"/>
    <tableColumn id="14" name="TIPO CONTRATO"/>
    <tableColumn id="15" name="Convenio aplicable"/>
    <tableColumn id="23" name="SALARIO BASE"/>
    <tableColumn id="16" name="PERSONAL"/>
    <tableColumn id="17" name="PERSONAL ANTIGÜEDAD"/>
    <tableColumn id="18" name="CAPACITACIÓN"/>
    <tableColumn id="22" name="ABSORBIBLE"/>
    <tableColumn id="19" name="DEDICACIÓN"/>
    <tableColumn id="20" name="ACTIVIDAD"/>
    <tableColumn id="24" name="SALARIO BRUTO ANUAL" dataDxfId="35">
      <calculatedColumnFormula>((N6+O6+P6+Q6+R6+T6)*14+S6)*Calculos34[[#This Row],[% JORNADA]]</calculatedColumnFormula>
    </tableColumn>
    <tableColumn id="21" name="OBSERVACION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Calculos345" displayName="Calculos345" ref="A5:V14" totalsRowCount="1" headerRowDxfId="34">
  <autoFilter ref="A5:V13"/>
  <tableColumns count="22">
    <tableColumn id="1" name="N" totalsRowLabel="Total"/>
    <tableColumn id="2" name="Nº"/>
    <tableColumn id="3" name="Centro"/>
    <tableColumn id="6" name="CATEGORIA PROFESIONAL"/>
    <tableColumn id="7" name="PUESTO"/>
    <tableColumn id="8" name="FECHA ALTA" dataDxfId="33"/>
    <tableColumn id="9" name="FECHA ANTIGÜEDAD" dataDxfId="32"/>
    <tableColumn id="10" name="ANTIGÜEDAD_x000a_(Meses)" dataDxfId="31">
      <calculatedColumnFormula>DATEDIF(G6,TODAY(),"M")</calculatedColumnFormula>
    </tableColumn>
    <tableColumn id="11" name="% JORNADA" dataDxfId="30"/>
    <tableColumn id="12" name="% Imputación al contrato" dataDxfId="29"/>
    <tableColumn id="13" name="Fecha baja prevista centro" dataDxfId="28"/>
    <tableColumn id="14" name="TIPO CONTRATO"/>
    <tableColumn id="15" name="Convenio aplicable"/>
    <tableColumn id="23" name="SALARIO BASE"/>
    <tableColumn id="16" name="PERSONAL"/>
    <tableColumn id="17" name="PERSONAL ANTIGÜEDAD"/>
    <tableColumn id="18" name="CAPACITACIÓN"/>
    <tableColumn id="22" name="ABSORBIBLE"/>
    <tableColumn id="19" name="DEDICACIÓN"/>
    <tableColumn id="20" name="ACTIVIDAD"/>
    <tableColumn id="24" name="SALARIO BRUTO ANUAL" dataDxfId="27">
      <calculatedColumnFormula>((N6+O6+P6+Q6+R6)*14+S6)*Calculos345[[#This Row],[% JORNADA]]</calculatedColumnFormula>
    </tableColumn>
    <tableColumn id="21" name="OBSERVACION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Calculos6" displayName="Calculos6" ref="A5:X35" totalsRowCount="1" headerRowDxfId="26">
  <autoFilter ref="A5:X34"/>
  <tableColumns count="24">
    <tableColumn id="1" name="N" totalsRowLabel="Total"/>
    <tableColumn id="2" name="Nº"/>
    <tableColumn id="3" name="RESIDENCIA HOGAR"/>
    <tableColumn id="4" name="CRPS"/>
    <tableColumn id="5" name="AMBOS RECURSOS" dataDxfId="25" totalsRowDxfId="24"/>
    <tableColumn id="8" name="CATEGORIA PROFESIONAL" dataDxfId="23"/>
    <tableColumn id="9" name="PUESTO" dataDxfId="22" totalsRowDxfId="21" dataCellStyle="Normal 2"/>
    <tableColumn id="10" name="FECHA ALTA" dataDxfId="20" totalsRowDxfId="19" dataCellStyle="Normal 2"/>
    <tableColumn id="11" name="FECHA ANTIGÜEDAD" dataDxfId="18" totalsRowDxfId="17" dataCellStyle="Normal 2"/>
    <tableColumn id="12" name="ANTIGÜEDAD_x000a_(Meses)" dataDxfId="16" totalsRowDxfId="15">
      <calculatedColumnFormula>DATEDIF(I6,TODAY(),"M")</calculatedColumnFormula>
    </tableColumn>
    <tableColumn id="13" name="% JORNADA" dataDxfId="14" totalsRowDxfId="13" dataCellStyle="Normal 2"/>
    <tableColumn id="14" name="% Imputación al contrato" dataDxfId="12" dataCellStyle="Normal 2"/>
    <tableColumn id="15" name="Fecha baja prevista centro" dataDxfId="11" totalsRowDxfId="10" dataCellStyle="Normal 2"/>
    <tableColumn id="16" name="TIPO CONTRATO"/>
    <tableColumn id="17" name="Convenio aplicable"/>
    <tableColumn id="24" name="SALARIO BASE" dataDxfId="9"/>
    <tableColumn id="27" name="PERSONAL" dataDxfId="8"/>
    <tableColumn id="18" name="CAPACITACIÓN"/>
    <tableColumn id="22" name="ABSORBIBLE"/>
    <tableColumn id="19" name="DEDICACIÓN"/>
    <tableColumn id="20" name="ACTIVIDAD"/>
    <tableColumn id="23" name="RESPONSABILIDAD"/>
    <tableColumn id="25" name="SALARIO BRUTO ANUAL" dataDxfId="7">
      <calculatedColumnFormula>((P6+Q6+R6+S6+U6+V6)*14+T6)*Calculos6[[#This Row],[% JORNADA]]</calculatedColumnFormula>
    </tableColumn>
    <tableColumn id="21" name="OBSERVACIONE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Calculos3457" displayName="Calculos3457" ref="A8:V12" totalsRowCount="1" headerRowDxfId="6">
  <autoFilter ref="A8:V11"/>
  <tableColumns count="22">
    <tableColumn id="1" name="N" totalsRowLabel="Total"/>
    <tableColumn id="2" name="Nº"/>
    <tableColumn id="3" name="Centro"/>
    <tableColumn id="6" name="CATEGORIA PROFESIONAL"/>
    <tableColumn id="7" name="PUESTO"/>
    <tableColumn id="8" name="FECHA ALTA" dataDxfId="5"/>
    <tableColumn id="9" name="FECHA ANTIGÜEDAD" dataDxfId="4"/>
    <tableColumn id="10" name="ANTIGÜEDAD_x000a_(Meses)" dataDxfId="3">
      <calculatedColumnFormula>DATEDIF(G9,TODAY(),"M")</calculatedColumnFormula>
    </tableColumn>
    <tableColumn id="11" name="% JORNADA" dataDxfId="2"/>
    <tableColumn id="12" name="% Imputación al contrato"/>
    <tableColumn id="13" name="Fecha baja prevista centro" dataDxfId="1"/>
    <tableColumn id="14" name="TIPO CONTRATO"/>
    <tableColumn id="15" name="Convenio aplicable"/>
    <tableColumn id="23" name="SALARIO BASE"/>
    <tableColumn id="16" name="PERSONAL"/>
    <tableColumn id="17" name="PERSONAL ANTIGÜEDAD"/>
    <tableColumn id="18" name="CAPACITACIÓN"/>
    <tableColumn id="22" name="ABSORBIBLE"/>
    <tableColumn id="19" name="DEDICACIÓN"/>
    <tableColumn id="20" name="ACTIVIDAD"/>
    <tableColumn id="24" name="SALARIO BRUTO ANUAL" dataDxfId="0">
      <calculatedColumnFormula>((N9+O9+P9+Q9+R9+T9)*14+S9)*Calculos3457[[#This Row],[% JORNADA]]</calculatedColumnFormula>
    </tableColumn>
    <tableColumn id="21" name="OBSERVACION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2"/>
  <sheetViews>
    <sheetView tabSelected="1" zoomScaleNormal="100" workbookViewId="0">
      <selection activeCell="D16" sqref="D16"/>
    </sheetView>
  </sheetViews>
  <sheetFormatPr baseColWidth="10" defaultRowHeight="15"/>
  <cols>
    <col min="1" max="1" width="5.5703125" customWidth="1"/>
    <col min="2" max="2" width="5" customWidth="1"/>
    <col min="3" max="3" width="17.7109375" customWidth="1"/>
    <col min="4" max="4" width="22.28515625" customWidth="1"/>
    <col min="5" max="5" width="23.28515625" customWidth="1"/>
    <col min="6" max="6" width="11.7109375" style="1" customWidth="1"/>
    <col min="7" max="7" width="12.85546875" style="1" customWidth="1"/>
    <col min="8" max="8" width="12.7109375" style="2" customWidth="1"/>
    <col min="9" max="9" width="11.42578125" style="3" customWidth="1"/>
    <col min="10" max="10" width="12.42578125" customWidth="1"/>
    <col min="11" max="11" width="13.28515625" style="1" customWidth="1"/>
    <col min="12" max="12" width="10.85546875" customWidth="1"/>
    <col min="13" max="13" width="66.7109375" customWidth="1"/>
    <col min="14" max="14" width="9" customWidth="1"/>
    <col min="15" max="15" width="9.85546875" customWidth="1"/>
    <col min="16" max="16" width="13.5703125" customWidth="1"/>
    <col min="17" max="17" width="13.7109375" customWidth="1"/>
    <col min="18" max="18" width="11.85546875" customWidth="1"/>
    <col min="19" max="19" width="13.85546875" bestFit="1" customWidth="1"/>
    <col min="20" max="20" width="12.5703125" bestFit="1" customWidth="1"/>
    <col min="21" max="21" width="13.7109375" customWidth="1"/>
    <col min="22" max="22" width="36" customWidth="1"/>
    <col min="23" max="23" width="34.7109375" customWidth="1"/>
  </cols>
  <sheetData>
    <row r="1" spans="1:22">
      <c r="B1" t="s">
        <v>0</v>
      </c>
      <c r="D1" s="22" t="s">
        <v>69</v>
      </c>
      <c r="I1" s="3" t="s">
        <v>1</v>
      </c>
      <c r="J1" s="1">
        <f ca="1">TODAY()</f>
        <v>45744</v>
      </c>
    </row>
    <row r="4" spans="1:22">
      <c r="H4" s="1"/>
      <c r="O4" t="s">
        <v>2</v>
      </c>
    </row>
    <row r="5" spans="1:22" s="4" customFormat="1" ht="37.9" customHeight="1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5" t="s">
        <v>8</v>
      </c>
      <c r="G5" s="9" t="s">
        <v>9</v>
      </c>
      <c r="H5" s="7" t="s">
        <v>10</v>
      </c>
      <c r="I5" s="6" t="s">
        <v>11</v>
      </c>
      <c r="J5" s="8" t="s">
        <v>12</v>
      </c>
      <c r="K5" s="9" t="s">
        <v>13</v>
      </c>
      <c r="L5" s="8" t="s">
        <v>14</v>
      </c>
      <c r="M5" s="4" t="s">
        <v>15</v>
      </c>
      <c r="N5" s="8" t="s">
        <v>79</v>
      </c>
      <c r="O5" s="4" t="s">
        <v>16</v>
      </c>
      <c r="P5" s="8" t="s">
        <v>17</v>
      </c>
      <c r="Q5" s="4" t="s">
        <v>18</v>
      </c>
      <c r="R5" s="4" t="s">
        <v>37</v>
      </c>
      <c r="S5" s="4" t="s">
        <v>19</v>
      </c>
      <c r="T5" s="4" t="s">
        <v>20</v>
      </c>
      <c r="U5" s="8" t="s">
        <v>78</v>
      </c>
      <c r="V5" s="4" t="s">
        <v>21</v>
      </c>
    </row>
    <row r="6" spans="1:22" ht="14.45" customHeight="1">
      <c r="B6">
        <v>1</v>
      </c>
      <c r="C6" t="s">
        <v>40</v>
      </c>
      <c r="D6" t="s">
        <v>23</v>
      </c>
      <c r="E6" t="s">
        <v>23</v>
      </c>
      <c r="F6" s="1">
        <v>43025</v>
      </c>
      <c r="G6" s="1">
        <v>42263</v>
      </c>
      <c r="H6" s="18">
        <f ca="1">DATEDIF(G6,TODAY(),"M")</f>
        <v>114</v>
      </c>
      <c r="I6" s="19">
        <v>1</v>
      </c>
      <c r="J6" s="19">
        <v>1</v>
      </c>
      <c r="L6">
        <v>100</v>
      </c>
      <c r="M6" t="s">
        <v>30</v>
      </c>
      <c r="N6" s="2">
        <v>1990.1</v>
      </c>
      <c r="Q6">
        <v>96.64</v>
      </c>
      <c r="S6" s="2">
        <v>1415.88</v>
      </c>
      <c r="U6" s="34">
        <f>((N6+O6+P6+Q6+R6)*14+S6)*Calculos[[#This Row],[% JORNADA]]</f>
        <v>30630.239999999998</v>
      </c>
    </row>
    <row r="7" spans="1:22" ht="14.45" customHeight="1">
      <c r="B7">
        <v>2</v>
      </c>
      <c r="C7" t="s">
        <v>40</v>
      </c>
      <c r="D7" t="s">
        <v>23</v>
      </c>
      <c r="E7" t="s">
        <v>23</v>
      </c>
      <c r="F7" s="1">
        <v>43990</v>
      </c>
      <c r="G7" s="1">
        <v>38715</v>
      </c>
      <c r="H7" s="18">
        <f t="shared" ref="H7:H20" ca="1" si="0">DATEDIF(G7,TODAY(),"M")</f>
        <v>230</v>
      </c>
      <c r="I7" s="19">
        <v>1</v>
      </c>
      <c r="J7" s="19">
        <v>1</v>
      </c>
      <c r="L7">
        <v>100</v>
      </c>
      <c r="M7" t="s">
        <v>30</v>
      </c>
      <c r="N7" s="2">
        <v>1990.1</v>
      </c>
      <c r="O7">
        <v>46.94</v>
      </c>
      <c r="Q7">
        <v>96.64</v>
      </c>
      <c r="S7" s="2">
        <v>1447.85</v>
      </c>
      <c r="U7" s="34">
        <f>((N7+O7+P7+Q7+R7)*14+S7)*Calculos[[#This Row],[% JORNADA]]</f>
        <v>31319.369999999995</v>
      </c>
    </row>
    <row r="8" spans="1:22" ht="14.45" customHeight="1">
      <c r="B8">
        <v>3</v>
      </c>
      <c r="C8" t="s">
        <v>40</v>
      </c>
      <c r="D8" t="s">
        <v>23</v>
      </c>
      <c r="E8" t="s">
        <v>23</v>
      </c>
      <c r="F8" s="1">
        <v>44713</v>
      </c>
      <c r="G8" s="1">
        <v>38658</v>
      </c>
      <c r="H8" s="18">
        <f ca="1">DATEDIF(G8,TODAY(),"M")</f>
        <v>232</v>
      </c>
      <c r="I8" s="19">
        <v>1</v>
      </c>
      <c r="J8" s="19">
        <v>1</v>
      </c>
      <c r="L8">
        <v>100</v>
      </c>
      <c r="M8" t="s">
        <v>30</v>
      </c>
      <c r="N8" s="2">
        <v>1990.1</v>
      </c>
      <c r="O8">
        <v>46.94</v>
      </c>
      <c r="Q8">
        <v>96.64</v>
      </c>
      <c r="S8" s="2">
        <v>1447.85</v>
      </c>
      <c r="T8" s="2"/>
      <c r="U8" s="34">
        <f>((N8+O8+P8+Q8+R8)*14+S8)*Calculos[[#This Row],[% JORNADA]]</f>
        <v>31319.369999999995</v>
      </c>
      <c r="V8" t="s">
        <v>86</v>
      </c>
    </row>
    <row r="9" spans="1:22" ht="14.45" customHeight="1">
      <c r="B9">
        <v>4</v>
      </c>
      <c r="C9" t="s">
        <v>40</v>
      </c>
      <c r="D9" t="s">
        <v>24</v>
      </c>
      <c r="E9" t="s">
        <v>26</v>
      </c>
      <c r="F9" s="1">
        <v>45292</v>
      </c>
      <c r="G9" s="1">
        <v>39335</v>
      </c>
      <c r="H9" s="18">
        <f t="shared" ca="1" si="0"/>
        <v>210</v>
      </c>
      <c r="I9" s="19">
        <v>1</v>
      </c>
      <c r="J9" s="19">
        <v>1</v>
      </c>
      <c r="L9">
        <v>100</v>
      </c>
      <c r="M9" t="s">
        <v>30</v>
      </c>
      <c r="N9" s="2">
        <v>2388.11</v>
      </c>
      <c r="O9">
        <v>54.21</v>
      </c>
      <c r="Q9">
        <v>112.13</v>
      </c>
      <c r="S9" s="2">
        <v>1733.56</v>
      </c>
      <c r="U9" s="34">
        <f>((N9+O9+P9+Q9+R9)*14+S9)*Calculos[[#This Row],[% JORNADA]]</f>
        <v>37495.86</v>
      </c>
      <c r="V9" t="s">
        <v>41</v>
      </c>
    </row>
    <row r="10" spans="1:22" ht="14.45" customHeight="1">
      <c r="B10">
        <v>5</v>
      </c>
      <c r="C10" t="s">
        <v>40</v>
      </c>
      <c r="D10" t="s">
        <v>24</v>
      </c>
      <c r="E10" t="s">
        <v>26</v>
      </c>
      <c r="F10" s="1">
        <v>45292</v>
      </c>
      <c r="G10" s="1">
        <v>38670</v>
      </c>
      <c r="H10" s="18">
        <f t="shared" ca="1" si="0"/>
        <v>232</v>
      </c>
      <c r="I10" s="20">
        <v>0.40789999999999998</v>
      </c>
      <c r="J10" s="19">
        <v>1</v>
      </c>
      <c r="L10">
        <v>100</v>
      </c>
      <c r="M10" t="s">
        <v>30</v>
      </c>
      <c r="N10" s="2">
        <v>2388.11</v>
      </c>
      <c r="O10">
        <v>46.94</v>
      </c>
      <c r="Q10">
        <v>112.13</v>
      </c>
      <c r="S10" s="2">
        <v>1728.24</v>
      </c>
      <c r="U10" s="34">
        <f>((N10+O10+P10+Q10+R10)*14+S10)*Calculos[[#This Row],[% JORNADA]]</f>
        <v>15250.875204</v>
      </c>
      <c r="V10" t="s">
        <v>35</v>
      </c>
    </row>
    <row r="11" spans="1:22" ht="14.45" customHeight="1">
      <c r="C11" t="s">
        <v>40</v>
      </c>
      <c r="D11" t="s">
        <v>23</v>
      </c>
      <c r="E11" t="s">
        <v>23</v>
      </c>
      <c r="F11" s="1">
        <v>45292</v>
      </c>
      <c r="G11" s="1">
        <v>38670</v>
      </c>
      <c r="H11" s="18">
        <f t="shared" ca="1" si="0"/>
        <v>232</v>
      </c>
      <c r="I11" s="20">
        <v>0.59209999999999996</v>
      </c>
      <c r="J11" s="19">
        <v>1</v>
      </c>
      <c r="L11">
        <v>100</v>
      </c>
      <c r="M11" t="s">
        <v>30</v>
      </c>
      <c r="N11" s="2">
        <v>1990.1</v>
      </c>
      <c r="O11">
        <v>46.94</v>
      </c>
      <c r="Q11">
        <v>96.64</v>
      </c>
      <c r="S11" s="2">
        <v>1447.85</v>
      </c>
      <c r="U11" s="34">
        <f>((N11+O11+P11+Q11+R11)*14+S11)*Calculos[[#This Row],[% JORNADA]]</f>
        <v>18544.198976999996</v>
      </c>
    </row>
    <row r="12" spans="1:22" ht="14.45" customHeight="1">
      <c r="B12">
        <v>6</v>
      </c>
      <c r="C12" t="s">
        <v>40</v>
      </c>
      <c r="D12" t="s">
        <v>29</v>
      </c>
      <c r="E12" t="s">
        <v>27</v>
      </c>
      <c r="F12" s="1">
        <v>43990</v>
      </c>
      <c r="G12" s="1">
        <v>41122</v>
      </c>
      <c r="H12" s="18">
        <f t="shared" ca="1" si="0"/>
        <v>151</v>
      </c>
      <c r="I12" s="20">
        <v>0.72370000000000001</v>
      </c>
      <c r="J12" s="19">
        <v>1</v>
      </c>
      <c r="L12">
        <v>200</v>
      </c>
      <c r="M12" t="s">
        <v>30</v>
      </c>
      <c r="N12" s="2">
        <v>1747.36</v>
      </c>
      <c r="O12">
        <v>35.42</v>
      </c>
      <c r="Q12">
        <v>96.64</v>
      </c>
      <c r="S12" s="2">
        <v>922.9</v>
      </c>
      <c r="U12" s="34">
        <f>((N12+O12+P12+Q12+R12)*14+S12)*Calculos[[#This Row],[% JORNADA]]</f>
        <v>19709.810286000004</v>
      </c>
    </row>
    <row r="13" spans="1:22" ht="14.45" customHeight="1">
      <c r="B13">
        <v>7</v>
      </c>
      <c r="C13" t="s">
        <v>40</v>
      </c>
      <c r="D13" t="s">
        <v>23</v>
      </c>
      <c r="E13" t="s">
        <v>23</v>
      </c>
      <c r="F13" s="1">
        <v>44774</v>
      </c>
      <c r="G13" s="1">
        <v>44774</v>
      </c>
      <c r="H13" s="18">
        <f t="shared" ca="1" si="0"/>
        <v>31</v>
      </c>
      <c r="I13" s="19">
        <v>1</v>
      </c>
      <c r="J13" s="19">
        <v>1</v>
      </c>
      <c r="L13">
        <v>410</v>
      </c>
      <c r="M13" t="s">
        <v>30</v>
      </c>
      <c r="N13" s="2">
        <v>1990.1</v>
      </c>
      <c r="S13" s="2">
        <v>1350.52</v>
      </c>
      <c r="U13" s="34">
        <f>((N13+O13+P13+Q13+R13)*14+S13)*Calculos[[#This Row],[% JORNADA]]</f>
        <v>29211.919999999998</v>
      </c>
    </row>
    <row r="14" spans="1:22" ht="14.45" customHeight="1">
      <c r="B14">
        <v>8</v>
      </c>
      <c r="C14" t="s">
        <v>40</v>
      </c>
      <c r="D14" t="s">
        <v>28</v>
      </c>
      <c r="E14" t="s">
        <v>38</v>
      </c>
      <c r="F14" s="1">
        <v>41599</v>
      </c>
      <c r="G14" s="1">
        <v>41599</v>
      </c>
      <c r="H14" s="18">
        <f t="shared" ca="1" si="0"/>
        <v>136</v>
      </c>
      <c r="I14" s="19">
        <v>0.5</v>
      </c>
      <c r="J14" s="19">
        <v>1</v>
      </c>
      <c r="L14">
        <v>230</v>
      </c>
      <c r="M14" t="s">
        <v>30</v>
      </c>
      <c r="N14" s="2">
        <v>1406.03</v>
      </c>
      <c r="O14">
        <v>33.01</v>
      </c>
      <c r="Q14">
        <v>96.64</v>
      </c>
      <c r="S14" s="2"/>
      <c r="U14" s="34">
        <f>((N14+O14+P14+Q14+R14)*14+S14)*Calculos[[#This Row],[% JORNADA]]</f>
        <v>10749.76</v>
      </c>
    </row>
    <row r="15" spans="1:22" ht="14.45" customHeight="1">
      <c r="B15">
        <v>9</v>
      </c>
      <c r="C15" t="s">
        <v>40</v>
      </c>
      <c r="D15" t="s">
        <v>24</v>
      </c>
      <c r="E15" t="s">
        <v>25</v>
      </c>
      <c r="F15" s="1">
        <v>45299</v>
      </c>
      <c r="G15" s="1">
        <v>43132</v>
      </c>
      <c r="H15" s="18">
        <f t="shared" ca="1" si="0"/>
        <v>85</v>
      </c>
      <c r="I15" s="20">
        <v>0.59209999999999996</v>
      </c>
      <c r="J15" s="19">
        <v>1</v>
      </c>
      <c r="L15">
        <v>100</v>
      </c>
      <c r="M15" t="s">
        <v>30</v>
      </c>
      <c r="N15" s="2">
        <v>2388.11</v>
      </c>
      <c r="Q15">
        <v>112.13</v>
      </c>
      <c r="S15" s="2">
        <v>1696.32</v>
      </c>
      <c r="U15" s="34">
        <f>((N15+O15+P15+Q15+R15)*14+S15)*Calculos[[#This Row],[% JORNADA]]</f>
        <v>21729.880527999998</v>
      </c>
      <c r="V15" t="s">
        <v>41</v>
      </c>
    </row>
    <row r="16" spans="1:22" ht="14.45" customHeight="1">
      <c r="B16">
        <v>10</v>
      </c>
      <c r="C16" t="s">
        <v>40</v>
      </c>
      <c r="D16" t="s">
        <v>39</v>
      </c>
      <c r="E16" t="s">
        <v>31</v>
      </c>
      <c r="F16" s="1">
        <v>43344</v>
      </c>
      <c r="G16" s="1">
        <v>37501</v>
      </c>
      <c r="H16" s="18">
        <f t="shared" ca="1" si="0"/>
        <v>270</v>
      </c>
      <c r="I16" s="19">
        <v>1</v>
      </c>
      <c r="J16" s="19">
        <v>1</v>
      </c>
      <c r="L16">
        <v>100</v>
      </c>
      <c r="M16" t="s">
        <v>30</v>
      </c>
      <c r="N16" s="2">
        <v>3472.86</v>
      </c>
      <c r="O16">
        <v>604.16999999999996</v>
      </c>
      <c r="Q16">
        <v>127.61</v>
      </c>
      <c r="R16">
        <v>508.08</v>
      </c>
      <c r="S16" s="2">
        <v>3198.08</v>
      </c>
      <c r="U16" s="34">
        <f>((N16+O16+P16+Q16+R16)*14+S16)*Calculos[[#This Row],[% JORNADA]]</f>
        <v>69176.160000000003</v>
      </c>
    </row>
    <row r="17" spans="1:22" ht="14.45" customHeight="1">
      <c r="B17">
        <v>11</v>
      </c>
      <c r="C17" t="s">
        <v>40</v>
      </c>
      <c r="D17" t="s">
        <v>24</v>
      </c>
      <c r="E17" t="s">
        <v>32</v>
      </c>
      <c r="F17" s="1">
        <v>42110</v>
      </c>
      <c r="G17" s="1">
        <v>38659</v>
      </c>
      <c r="H17" s="18">
        <f t="shared" ca="1" si="0"/>
        <v>232</v>
      </c>
      <c r="I17" s="19">
        <v>1</v>
      </c>
      <c r="J17" s="19">
        <v>1</v>
      </c>
      <c r="L17">
        <v>100</v>
      </c>
      <c r="M17" t="s">
        <v>30</v>
      </c>
      <c r="N17" s="2">
        <v>2388.11</v>
      </c>
      <c r="O17">
        <v>54.21</v>
      </c>
      <c r="Q17">
        <v>112.13</v>
      </c>
      <c r="S17" s="2">
        <v>1733.56</v>
      </c>
      <c r="U17" s="34">
        <f>((N17+O17+P17+Q17+R17)*14+S17)*Calculos[[#This Row],[% JORNADA]]</f>
        <v>37495.86</v>
      </c>
    </row>
    <row r="18" spans="1:22" ht="14.45" customHeight="1">
      <c r="B18">
        <v>12</v>
      </c>
      <c r="C18" t="s">
        <v>40</v>
      </c>
      <c r="D18" s="11" t="s">
        <v>23</v>
      </c>
      <c r="E18" s="12" t="s">
        <v>54</v>
      </c>
      <c r="F18" s="31">
        <v>44137</v>
      </c>
      <c r="G18" s="31">
        <v>40983</v>
      </c>
      <c r="H18" s="18">
        <f ca="1">DATEDIF(G18,TODAY(),"M")</f>
        <v>156</v>
      </c>
      <c r="I18" s="16">
        <v>1</v>
      </c>
      <c r="J18" s="16">
        <v>1</v>
      </c>
      <c r="K18" s="14"/>
      <c r="L18">
        <v>100</v>
      </c>
      <c r="M18" t="s">
        <v>30</v>
      </c>
      <c r="N18" s="2">
        <v>1990.1</v>
      </c>
      <c r="Q18" s="2">
        <v>96.64</v>
      </c>
      <c r="S18" s="2">
        <v>1415.88</v>
      </c>
      <c r="U18" s="34">
        <f>((N18+O18+P18+Q18+R18)*14+S18)*Calculos[[#This Row],[% JORNADA]]</f>
        <v>30630.239999999998</v>
      </c>
      <c r="V18" t="s">
        <v>68</v>
      </c>
    </row>
    <row r="19" spans="1:22" ht="14.45" customHeight="1">
      <c r="B19">
        <v>13</v>
      </c>
      <c r="C19" t="s">
        <v>40</v>
      </c>
      <c r="D19" t="s">
        <v>23</v>
      </c>
      <c r="E19" t="s">
        <v>23</v>
      </c>
      <c r="F19" s="1">
        <v>45293</v>
      </c>
      <c r="G19" s="1">
        <v>45201</v>
      </c>
      <c r="H19" s="18">
        <f t="shared" ca="1" si="0"/>
        <v>17</v>
      </c>
      <c r="I19" s="20">
        <v>0.40789999999999998</v>
      </c>
      <c r="J19" s="19">
        <v>1</v>
      </c>
      <c r="K19" s="33">
        <v>46022</v>
      </c>
      <c r="L19">
        <v>510</v>
      </c>
      <c r="M19" t="s">
        <v>30</v>
      </c>
      <c r="N19" s="2">
        <v>1990.1</v>
      </c>
      <c r="S19" s="2">
        <v>1350.52</v>
      </c>
      <c r="U19" s="34">
        <f>((N19+O19+P19+Q19+R19)*14+S19)*Calculos[[#This Row],[% JORNADA]]</f>
        <v>11915.542167999998</v>
      </c>
      <c r="V19" t="s">
        <v>36</v>
      </c>
    </row>
    <row r="20" spans="1:22" ht="14.45" customHeight="1">
      <c r="B20">
        <v>14</v>
      </c>
      <c r="C20" t="s">
        <v>40</v>
      </c>
      <c r="D20" t="s">
        <v>33</v>
      </c>
      <c r="E20" t="s">
        <v>34</v>
      </c>
      <c r="F20" s="1">
        <v>43730</v>
      </c>
      <c r="G20" s="1">
        <v>43564</v>
      </c>
      <c r="H20" s="18">
        <f t="shared" ca="1" si="0"/>
        <v>71</v>
      </c>
      <c r="I20" s="19">
        <v>1</v>
      </c>
      <c r="J20" s="19">
        <v>1</v>
      </c>
      <c r="L20">
        <v>100</v>
      </c>
      <c r="M20" t="s">
        <v>30</v>
      </c>
      <c r="N20" s="2">
        <v>2894.4</v>
      </c>
      <c r="Q20">
        <v>127.61</v>
      </c>
      <c r="S20" s="2">
        <v>2050.48</v>
      </c>
      <c r="U20" s="34">
        <f>((N20+O20+P20+Q20+R20)*14+S20)*Calculos[[#This Row],[% JORNADA]]</f>
        <v>44358.62</v>
      </c>
    </row>
    <row r="21" spans="1:22">
      <c r="A21" t="s">
        <v>22</v>
      </c>
      <c r="F21"/>
      <c r="G21"/>
      <c r="H21"/>
      <c r="I21"/>
      <c r="K21"/>
    </row>
    <row r="22" spans="1:22">
      <c r="S22" s="21"/>
      <c r="U22" s="32"/>
    </row>
  </sheetData>
  <pageMargins left="0.70866141732283472" right="0.70866141732283472" top="0.74803149606299213" bottom="0.74803149606299213" header="0.31496062992125984" footer="0.31496062992125984"/>
  <pageSetup paperSize="9" scale="66" fitToWidth="2" orientation="landscape" r:id="rId1"/>
  <colBreaks count="1" manualBreakCount="1">
    <brk id="12" max="21" man="1"/>
  </col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8"/>
  <sheetViews>
    <sheetView zoomScaleNormal="100" workbookViewId="0">
      <selection activeCell="D1" sqref="D1:E1048576"/>
    </sheetView>
  </sheetViews>
  <sheetFormatPr baseColWidth="10" defaultRowHeight="15"/>
  <cols>
    <col min="1" max="1" width="5.5703125" customWidth="1"/>
    <col min="2" max="2" width="5" customWidth="1"/>
    <col min="3" max="3" width="15.7109375" customWidth="1"/>
    <col min="4" max="4" width="21.5703125" customWidth="1"/>
    <col min="5" max="5" width="23.28515625" customWidth="1"/>
    <col min="6" max="6" width="11.7109375" style="1" customWidth="1"/>
    <col min="7" max="7" width="12.85546875" style="1" customWidth="1"/>
    <col min="8" max="8" width="12.7109375" style="2" customWidth="1"/>
    <col min="9" max="9" width="11.42578125" style="3" customWidth="1"/>
    <col min="10" max="10" width="13.42578125" customWidth="1"/>
    <col min="11" max="11" width="13.28515625" style="1" customWidth="1"/>
    <col min="12" max="12" width="10.85546875" customWidth="1"/>
    <col min="13" max="13" width="66.7109375" customWidth="1"/>
    <col min="14" max="14" width="9.42578125" customWidth="1"/>
    <col min="15" max="15" width="9.85546875" customWidth="1"/>
    <col min="16" max="16" width="13.5703125" customWidth="1"/>
    <col min="17" max="17" width="13.7109375" customWidth="1"/>
    <col min="18" max="18" width="11.28515625" customWidth="1"/>
    <col min="19" max="19" width="13.85546875" bestFit="1" customWidth="1"/>
    <col min="20" max="20" width="12.5703125" bestFit="1" customWidth="1"/>
    <col min="21" max="21" width="13.85546875" customWidth="1"/>
    <col min="22" max="22" width="36.28515625" customWidth="1"/>
  </cols>
  <sheetData>
    <row r="1" spans="1:22">
      <c r="B1" t="s">
        <v>0</v>
      </c>
      <c r="D1" s="22" t="s">
        <v>70</v>
      </c>
      <c r="I1" s="3" t="s">
        <v>1</v>
      </c>
      <c r="J1" s="1">
        <f ca="1">TODAY()</f>
        <v>45744</v>
      </c>
    </row>
    <row r="4" spans="1:22">
      <c r="H4" s="1"/>
      <c r="O4" t="s">
        <v>2</v>
      </c>
    </row>
    <row r="5" spans="1:22" s="4" customFormat="1" ht="37.9" customHeight="1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5" t="s">
        <v>8</v>
      </c>
      <c r="G5" s="9" t="s">
        <v>9</v>
      </c>
      <c r="H5" s="7" t="s">
        <v>10</v>
      </c>
      <c r="I5" s="6" t="s">
        <v>11</v>
      </c>
      <c r="J5" s="8" t="s">
        <v>12</v>
      </c>
      <c r="K5" s="9" t="s">
        <v>13</v>
      </c>
      <c r="L5" s="8" t="s">
        <v>14</v>
      </c>
      <c r="M5" s="4" t="s">
        <v>15</v>
      </c>
      <c r="N5" s="8" t="s">
        <v>79</v>
      </c>
      <c r="O5" s="4" t="s">
        <v>16</v>
      </c>
      <c r="P5" s="8" t="s">
        <v>17</v>
      </c>
      <c r="Q5" s="4" t="s">
        <v>18</v>
      </c>
      <c r="R5" s="4" t="s">
        <v>37</v>
      </c>
      <c r="S5" s="4" t="s">
        <v>19</v>
      </c>
      <c r="T5" s="4" t="s">
        <v>20</v>
      </c>
      <c r="U5" s="8" t="s">
        <v>78</v>
      </c>
      <c r="V5" s="4" t="s">
        <v>21</v>
      </c>
    </row>
    <row r="6" spans="1:22" ht="14.45" customHeight="1">
      <c r="B6">
        <v>1</v>
      </c>
      <c r="C6" t="s">
        <v>42</v>
      </c>
      <c r="D6" t="s">
        <v>24</v>
      </c>
      <c r="E6" t="s">
        <v>26</v>
      </c>
      <c r="F6" s="1">
        <v>45383</v>
      </c>
      <c r="G6" s="1">
        <v>40553</v>
      </c>
      <c r="H6" s="18">
        <f ca="1">DATEDIF(G6,TODAY(),"M")</f>
        <v>170</v>
      </c>
      <c r="I6" s="19">
        <v>1</v>
      </c>
      <c r="J6" s="19">
        <v>1</v>
      </c>
      <c r="L6">
        <v>100</v>
      </c>
      <c r="M6" t="s">
        <v>30</v>
      </c>
      <c r="N6" s="2">
        <v>2388.11</v>
      </c>
      <c r="O6">
        <v>46.94</v>
      </c>
      <c r="Q6">
        <v>112.13</v>
      </c>
      <c r="S6" s="2">
        <v>1728.24</v>
      </c>
      <c r="U6" s="34">
        <f>((N6+O6+P6+Q6+R6)*14+S6)*Calculos3[[#This Row],[% JORNADA]]</f>
        <v>37388.76</v>
      </c>
    </row>
    <row r="7" spans="1:22" ht="14.45" customHeight="1">
      <c r="B7">
        <v>2</v>
      </c>
      <c r="C7" t="s">
        <v>42</v>
      </c>
      <c r="D7" t="s">
        <v>23</v>
      </c>
      <c r="E7" t="s">
        <v>23</v>
      </c>
      <c r="F7" s="1">
        <v>44859</v>
      </c>
      <c r="G7" s="1">
        <v>44685</v>
      </c>
      <c r="H7" s="18">
        <f t="shared" ref="H7:H16" ca="1" si="0">DATEDIF(G7,TODAY(),"M")</f>
        <v>34</v>
      </c>
      <c r="I7" s="19">
        <v>1</v>
      </c>
      <c r="J7" s="19">
        <v>1</v>
      </c>
      <c r="L7">
        <v>410</v>
      </c>
      <c r="M7" t="s">
        <v>30</v>
      </c>
      <c r="N7" s="2">
        <v>1990.1</v>
      </c>
      <c r="S7" s="2">
        <v>1350.52</v>
      </c>
      <c r="U7" s="34">
        <f>((N7+O7+P7+Q7+R7)*14+S7)*Calculos3[[#This Row],[% JORNADA]]</f>
        <v>29211.919999999998</v>
      </c>
      <c r="V7" t="s">
        <v>80</v>
      </c>
    </row>
    <row r="8" spans="1:22" ht="14.45" customHeight="1">
      <c r="B8">
        <v>3</v>
      </c>
      <c r="C8" t="s">
        <v>42</v>
      </c>
      <c r="D8" t="s">
        <v>28</v>
      </c>
      <c r="E8" t="s">
        <v>38</v>
      </c>
      <c r="F8" s="1">
        <v>45279</v>
      </c>
      <c r="G8" s="1">
        <v>45279</v>
      </c>
      <c r="H8" s="18">
        <f t="shared" ca="1" si="0"/>
        <v>15</v>
      </c>
      <c r="I8" s="19">
        <v>0.5</v>
      </c>
      <c r="J8" s="19">
        <v>1</v>
      </c>
      <c r="L8">
        <v>289</v>
      </c>
      <c r="M8" t="s">
        <v>30</v>
      </c>
      <c r="N8" s="2">
        <v>1406.03</v>
      </c>
      <c r="S8" s="2"/>
      <c r="U8" s="34">
        <f>((N8+O8+P8+Q8+R8)*14+S8)*Calculos3[[#This Row],[% JORNADA]]</f>
        <v>9842.2099999999991</v>
      </c>
    </row>
    <row r="9" spans="1:22" ht="14.45" customHeight="1">
      <c r="B9">
        <v>4</v>
      </c>
      <c r="C9" t="s">
        <v>42</v>
      </c>
      <c r="D9" t="s">
        <v>23</v>
      </c>
      <c r="E9" t="s">
        <v>23</v>
      </c>
      <c r="F9" s="1">
        <v>44692</v>
      </c>
      <c r="G9" s="1">
        <v>43269</v>
      </c>
      <c r="H9" s="18">
        <f t="shared" ca="1" si="0"/>
        <v>81</v>
      </c>
      <c r="I9" s="19">
        <v>1</v>
      </c>
      <c r="J9" s="19">
        <v>1</v>
      </c>
      <c r="L9">
        <v>100</v>
      </c>
      <c r="M9" t="s">
        <v>30</v>
      </c>
      <c r="N9" s="2">
        <v>1990.1</v>
      </c>
      <c r="Q9">
        <v>96.64</v>
      </c>
      <c r="S9" s="2">
        <v>1415.88</v>
      </c>
      <c r="U9" s="34">
        <f>((N9+O9+P9+Q9+R9)*14+S9)*Calculos3[[#This Row],[% JORNADA]]</f>
        <v>30630.239999999998</v>
      </c>
    </row>
    <row r="10" spans="1:22" ht="14.45" customHeight="1">
      <c r="B10">
        <v>5</v>
      </c>
      <c r="C10" t="s">
        <v>42</v>
      </c>
      <c r="D10" t="s">
        <v>29</v>
      </c>
      <c r="E10" t="s">
        <v>27</v>
      </c>
      <c r="F10" s="1">
        <v>42080</v>
      </c>
      <c r="G10" s="1">
        <v>42080</v>
      </c>
      <c r="H10" s="18">
        <f t="shared" ca="1" si="0"/>
        <v>120</v>
      </c>
      <c r="I10" s="19">
        <v>1</v>
      </c>
      <c r="J10" s="19">
        <v>1</v>
      </c>
      <c r="L10">
        <v>130</v>
      </c>
      <c r="M10" t="s">
        <v>30</v>
      </c>
      <c r="N10" s="2">
        <v>1747.36</v>
      </c>
      <c r="Q10">
        <v>96.64</v>
      </c>
      <c r="S10" s="2">
        <v>1250.96</v>
      </c>
      <c r="U10" s="34">
        <f>((N10+O10+P10+Q10+R10)*14+S10)*Calculos3[[#This Row],[% JORNADA]]</f>
        <v>27066.959999999999</v>
      </c>
    </row>
    <row r="11" spans="1:22" ht="14.45" customHeight="1">
      <c r="B11">
        <v>6</v>
      </c>
      <c r="C11" t="s">
        <v>42</v>
      </c>
      <c r="D11" t="s">
        <v>24</v>
      </c>
      <c r="E11" t="s">
        <v>32</v>
      </c>
      <c r="F11" s="1">
        <v>44397</v>
      </c>
      <c r="G11" s="1">
        <v>36826</v>
      </c>
      <c r="H11" s="18">
        <f t="shared" ca="1" si="0"/>
        <v>293</v>
      </c>
      <c r="I11" s="19">
        <v>1</v>
      </c>
      <c r="J11" s="19">
        <v>1</v>
      </c>
      <c r="L11">
        <v>100</v>
      </c>
      <c r="M11" t="s">
        <v>30</v>
      </c>
      <c r="N11" s="2">
        <v>2388.11</v>
      </c>
      <c r="O11">
        <v>54.21</v>
      </c>
      <c r="Q11">
        <v>112.13</v>
      </c>
      <c r="S11" s="2">
        <v>1733.56</v>
      </c>
      <c r="U11" s="34">
        <f>((N11+O11+P11+Q11+R11)*14+S11)*Calculos3[[#This Row],[% JORNADA]]</f>
        <v>37495.86</v>
      </c>
    </row>
    <row r="12" spans="1:22" ht="14.45" customHeight="1">
      <c r="B12">
        <v>7</v>
      </c>
      <c r="C12" t="s">
        <v>42</v>
      </c>
      <c r="D12" t="s">
        <v>33</v>
      </c>
      <c r="E12" t="s">
        <v>34</v>
      </c>
      <c r="F12" s="1">
        <v>44585</v>
      </c>
      <c r="G12" s="1">
        <v>43014</v>
      </c>
      <c r="H12" s="18">
        <f t="shared" ca="1" si="0"/>
        <v>89</v>
      </c>
      <c r="I12" s="19">
        <v>1</v>
      </c>
      <c r="J12" s="19">
        <v>1</v>
      </c>
      <c r="L12">
        <v>100</v>
      </c>
      <c r="M12" t="s">
        <v>30</v>
      </c>
      <c r="N12" s="2">
        <v>2894.4</v>
      </c>
      <c r="Q12">
        <v>127.61</v>
      </c>
      <c r="S12" s="2">
        <v>2050.48</v>
      </c>
      <c r="U12" s="34">
        <f>((N12+O12+P12+Q12+R12)*14+S12)*Calculos3[[#This Row],[% JORNADA]]</f>
        <v>44358.62</v>
      </c>
      <c r="V12" t="s">
        <v>43</v>
      </c>
    </row>
    <row r="13" spans="1:22" ht="14.45" customHeight="1">
      <c r="B13">
        <v>8</v>
      </c>
      <c r="C13" t="s">
        <v>42</v>
      </c>
      <c r="D13" t="s">
        <v>23</v>
      </c>
      <c r="E13" t="s">
        <v>23</v>
      </c>
      <c r="F13" s="1">
        <v>45049</v>
      </c>
      <c r="G13" s="1">
        <v>44568</v>
      </c>
      <c r="H13" s="18">
        <f t="shared" ca="1" si="0"/>
        <v>38</v>
      </c>
      <c r="I13" s="19">
        <v>1</v>
      </c>
      <c r="J13" s="19">
        <v>1</v>
      </c>
      <c r="L13">
        <v>100</v>
      </c>
      <c r="M13" t="s">
        <v>30</v>
      </c>
      <c r="N13" s="2">
        <v>1990.1</v>
      </c>
      <c r="S13" s="2">
        <v>1350.52</v>
      </c>
      <c r="U13" s="34">
        <f>((N13+O13+P13+Q13+R13)*14+S13)*Calculos3[[#This Row],[% JORNADA]]</f>
        <v>29211.919999999998</v>
      </c>
    </row>
    <row r="14" spans="1:22" ht="14.45" customHeight="1">
      <c r="B14">
        <v>9</v>
      </c>
      <c r="C14" t="s">
        <v>42</v>
      </c>
      <c r="D14" t="s">
        <v>39</v>
      </c>
      <c r="E14" t="s">
        <v>31</v>
      </c>
      <c r="F14" s="1">
        <v>43831</v>
      </c>
      <c r="G14" s="1">
        <v>43017</v>
      </c>
      <c r="H14" s="18">
        <f t="shared" ca="1" si="0"/>
        <v>89</v>
      </c>
      <c r="I14" s="19">
        <v>1</v>
      </c>
      <c r="J14" s="19">
        <v>1</v>
      </c>
      <c r="L14">
        <v>100</v>
      </c>
      <c r="M14" t="s">
        <v>30</v>
      </c>
      <c r="N14" s="2">
        <v>3472.86</v>
      </c>
      <c r="Q14">
        <v>127.61</v>
      </c>
      <c r="S14" s="2">
        <v>2443.4</v>
      </c>
      <c r="U14" s="34">
        <f>((N14+O14+P14+Q14+R14)*14+S14)*Calculos3[[#This Row],[% JORNADA]]</f>
        <v>52849.98</v>
      </c>
    </row>
    <row r="15" spans="1:22" ht="14.45" customHeight="1">
      <c r="B15">
        <v>10</v>
      </c>
      <c r="C15" t="s">
        <v>42</v>
      </c>
      <c r="D15" t="s">
        <v>23</v>
      </c>
      <c r="E15" t="s">
        <v>23</v>
      </c>
      <c r="F15" s="1">
        <v>44859</v>
      </c>
      <c r="G15" s="1">
        <v>43712</v>
      </c>
      <c r="H15" s="18">
        <f t="shared" ca="1" si="0"/>
        <v>66</v>
      </c>
      <c r="I15" s="19">
        <v>1</v>
      </c>
      <c r="J15" s="19">
        <v>1</v>
      </c>
      <c r="L15">
        <v>100</v>
      </c>
      <c r="M15" t="s">
        <v>30</v>
      </c>
      <c r="N15" s="2">
        <v>1990.1</v>
      </c>
      <c r="Q15">
        <v>96.64</v>
      </c>
      <c r="S15" s="2">
        <v>1415.88</v>
      </c>
      <c r="U15" s="34">
        <f>((N15+O15+P15+Q15+R15)*14+S15)*Calculos3[[#This Row],[% JORNADA]]</f>
        <v>30630.239999999998</v>
      </c>
      <c r="V15" t="s">
        <v>81</v>
      </c>
    </row>
    <row r="16" spans="1:22" ht="14.45" customHeight="1">
      <c r="B16">
        <v>11</v>
      </c>
      <c r="C16" t="s">
        <v>42</v>
      </c>
      <c r="D16" t="s">
        <v>23</v>
      </c>
      <c r="E16" t="s">
        <v>23</v>
      </c>
      <c r="F16" s="1">
        <v>45035</v>
      </c>
      <c r="G16" s="1">
        <v>43866</v>
      </c>
      <c r="H16" s="18">
        <f t="shared" ca="1" si="0"/>
        <v>61</v>
      </c>
      <c r="I16" s="19">
        <v>1</v>
      </c>
      <c r="J16" s="19">
        <v>1</v>
      </c>
      <c r="L16">
        <v>100</v>
      </c>
      <c r="M16" t="s">
        <v>30</v>
      </c>
      <c r="N16" s="2">
        <v>1990.1</v>
      </c>
      <c r="Q16">
        <v>96.64</v>
      </c>
      <c r="S16" s="2">
        <v>1415.88</v>
      </c>
      <c r="U16" s="34">
        <f>((N16+O16+P16+Q16+R16)*14+S16)*Calculos3[[#This Row],[% JORNADA]]</f>
        <v>30630.239999999998</v>
      </c>
    </row>
    <row r="17" spans="1:21" ht="14.45" customHeight="1">
      <c r="B17">
        <v>12</v>
      </c>
      <c r="C17" t="s">
        <v>42</v>
      </c>
      <c r="D17" t="s">
        <v>24</v>
      </c>
      <c r="E17" t="s">
        <v>25</v>
      </c>
      <c r="F17" s="1">
        <v>45236</v>
      </c>
      <c r="G17" s="1">
        <v>38651</v>
      </c>
      <c r="H17" s="18">
        <f ca="1">DATEDIF(G17,TODAY(),"M")</f>
        <v>233</v>
      </c>
      <c r="I17" s="19">
        <v>1</v>
      </c>
      <c r="J17" s="19">
        <v>1</v>
      </c>
      <c r="L17">
        <v>100</v>
      </c>
      <c r="M17" t="s">
        <v>30</v>
      </c>
      <c r="N17" s="2">
        <v>2388.11</v>
      </c>
      <c r="O17">
        <v>54.21</v>
      </c>
      <c r="Q17">
        <v>112.13</v>
      </c>
      <c r="S17" s="2">
        <v>1733.56</v>
      </c>
      <c r="U17" s="34">
        <f>((N17+O17+P17+Q17+R17)*14+S17)*Calculos3[[#This Row],[% JORNADA]]</f>
        <v>37495.86</v>
      </c>
    </row>
    <row r="18" spans="1:21">
      <c r="A18" t="s">
        <v>22</v>
      </c>
      <c r="F18"/>
      <c r="G18"/>
      <c r="H18"/>
      <c r="I18"/>
      <c r="K18"/>
    </row>
  </sheetData>
  <pageMargins left="0.70866141732283472" right="0.70866141732283472" top="0.74803149606299213" bottom="0.74803149606299213" header="0.31496062992125984" footer="0.31496062992125984"/>
  <pageSetup paperSize="9" scale="62" fitToWidth="2" orientation="landscape" r:id="rId1"/>
  <colBreaks count="1" manualBreakCount="1">
    <brk id="12" max="1048575" man="1"/>
  </colBreak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1"/>
  <sheetViews>
    <sheetView zoomScaleNormal="100" workbookViewId="0">
      <selection activeCell="D1" sqref="D1:E1048576"/>
    </sheetView>
  </sheetViews>
  <sheetFormatPr baseColWidth="10" defaultRowHeight="15"/>
  <cols>
    <col min="1" max="1" width="5.5703125" customWidth="1"/>
    <col min="2" max="2" width="5" customWidth="1"/>
    <col min="3" max="3" width="16.7109375" customWidth="1"/>
    <col min="4" max="4" width="22.7109375" customWidth="1"/>
    <col min="5" max="5" width="23.28515625" customWidth="1"/>
    <col min="6" max="6" width="11.7109375" style="1" customWidth="1"/>
    <col min="7" max="7" width="12.85546875" style="1" customWidth="1"/>
    <col min="8" max="8" width="12.7109375" style="2" customWidth="1"/>
    <col min="9" max="9" width="11.42578125" style="3" customWidth="1"/>
    <col min="10" max="10" width="13.42578125" customWidth="1"/>
    <col min="11" max="11" width="13.28515625" style="1" customWidth="1"/>
    <col min="12" max="12" width="10.85546875" customWidth="1"/>
    <col min="13" max="13" width="66.7109375" customWidth="1"/>
    <col min="14" max="14" width="10" customWidth="1"/>
    <col min="15" max="15" width="9.85546875" customWidth="1"/>
    <col min="16" max="16" width="13.5703125" customWidth="1"/>
    <col min="17" max="17" width="13.7109375" customWidth="1"/>
    <col min="18" max="18" width="11.28515625" customWidth="1"/>
    <col min="19" max="19" width="13.85546875" bestFit="1" customWidth="1"/>
    <col min="20" max="20" width="12.5703125" bestFit="1" customWidth="1"/>
    <col min="21" max="21" width="14.7109375" customWidth="1"/>
    <col min="22" max="22" width="34.7109375" customWidth="1"/>
  </cols>
  <sheetData>
    <row r="1" spans="1:22">
      <c r="B1" t="s">
        <v>0</v>
      </c>
      <c r="D1" s="22" t="s">
        <v>71</v>
      </c>
      <c r="I1" s="3" t="s">
        <v>1</v>
      </c>
      <c r="J1" s="1">
        <f ca="1">TODAY()</f>
        <v>45744</v>
      </c>
    </row>
    <row r="4" spans="1:22">
      <c r="H4" s="1"/>
      <c r="O4" t="s">
        <v>2</v>
      </c>
    </row>
    <row r="5" spans="1:22" s="4" customFormat="1" ht="37.9" customHeight="1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5" t="s">
        <v>8</v>
      </c>
      <c r="G5" s="9" t="s">
        <v>9</v>
      </c>
      <c r="H5" s="7" t="s">
        <v>10</v>
      </c>
      <c r="I5" s="6" t="s">
        <v>11</v>
      </c>
      <c r="J5" s="8" t="s">
        <v>12</v>
      </c>
      <c r="K5" s="9" t="s">
        <v>13</v>
      </c>
      <c r="L5" s="8" t="s">
        <v>14</v>
      </c>
      <c r="M5" s="4" t="s">
        <v>15</v>
      </c>
      <c r="N5" s="8" t="s">
        <v>79</v>
      </c>
      <c r="O5" s="4" t="s">
        <v>16</v>
      </c>
      <c r="P5" s="8" t="s">
        <v>17</v>
      </c>
      <c r="Q5" s="4" t="s">
        <v>18</v>
      </c>
      <c r="R5" s="4" t="s">
        <v>37</v>
      </c>
      <c r="S5" s="4" t="s">
        <v>19</v>
      </c>
      <c r="T5" s="4" t="s">
        <v>20</v>
      </c>
      <c r="U5" s="8" t="s">
        <v>78</v>
      </c>
      <c r="V5" s="4" t="s">
        <v>21</v>
      </c>
    </row>
    <row r="6" spans="1:22" ht="14.45" customHeight="1">
      <c r="B6">
        <v>1</v>
      </c>
      <c r="C6" t="s">
        <v>44</v>
      </c>
      <c r="D6" t="s">
        <v>23</v>
      </c>
      <c r="E6" t="s">
        <v>23</v>
      </c>
      <c r="F6" s="1">
        <v>45390</v>
      </c>
      <c r="G6" s="1">
        <v>44998</v>
      </c>
      <c r="H6" s="18">
        <f t="shared" ref="H6:H20" ca="1" si="0">DATEDIF(G6,TODAY(),"M")</f>
        <v>24</v>
      </c>
      <c r="I6" s="19">
        <v>0.28999999999999998</v>
      </c>
      <c r="J6" s="19">
        <v>1</v>
      </c>
      <c r="L6">
        <v>510</v>
      </c>
      <c r="M6" t="s">
        <v>30</v>
      </c>
      <c r="N6" s="2">
        <v>1990.1</v>
      </c>
      <c r="S6" s="2">
        <v>1066.9100000000001</v>
      </c>
      <c r="U6" s="34">
        <f>((N6+O6+P6+Q6+R6+T6)*14+S6)*Calculos34[[#This Row],[% JORNADA]]</f>
        <v>8389.209899999998</v>
      </c>
      <c r="V6" t="s">
        <v>47</v>
      </c>
    </row>
    <row r="7" spans="1:22" ht="14.45" customHeight="1">
      <c r="B7">
        <v>2</v>
      </c>
      <c r="C7" t="s">
        <v>44</v>
      </c>
      <c r="D7" t="s">
        <v>23</v>
      </c>
      <c r="E7" t="s">
        <v>23</v>
      </c>
      <c r="F7" s="1">
        <v>44562</v>
      </c>
      <c r="G7" s="1">
        <v>43374</v>
      </c>
      <c r="H7" s="18">
        <f t="shared" ca="1" si="0"/>
        <v>77</v>
      </c>
      <c r="I7" s="19">
        <v>1</v>
      </c>
      <c r="J7" s="19">
        <v>1</v>
      </c>
      <c r="L7">
        <v>100</v>
      </c>
      <c r="M7" t="s">
        <v>30</v>
      </c>
      <c r="N7" s="2">
        <v>1990.1</v>
      </c>
      <c r="Q7">
        <v>96.64</v>
      </c>
      <c r="S7" s="2">
        <v>1415.88</v>
      </c>
      <c r="U7" s="34">
        <f>((N7+O7+P7+Q7+R7+T7)*14+S7)*Calculos34[[#This Row],[% JORNADA]]</f>
        <v>30630.239999999998</v>
      </c>
      <c r="V7" t="s">
        <v>45</v>
      </c>
    </row>
    <row r="8" spans="1:22" ht="14.45" customHeight="1">
      <c r="B8">
        <v>3</v>
      </c>
      <c r="C8" t="s">
        <v>44</v>
      </c>
      <c r="D8" t="s">
        <v>28</v>
      </c>
      <c r="E8" t="s">
        <v>38</v>
      </c>
      <c r="F8" s="1">
        <v>45233</v>
      </c>
      <c r="G8" s="1">
        <v>45233</v>
      </c>
      <c r="H8" s="18">
        <f t="shared" ca="1" si="0"/>
        <v>16</v>
      </c>
      <c r="I8" s="19">
        <v>0.5</v>
      </c>
      <c r="J8" s="19">
        <v>1</v>
      </c>
      <c r="L8">
        <v>510</v>
      </c>
      <c r="M8" t="s">
        <v>30</v>
      </c>
      <c r="N8" s="2">
        <v>1406.03</v>
      </c>
      <c r="S8" s="2"/>
      <c r="U8" s="34">
        <f>((N8+O8+P8+Q8+R8+T8)*14+S8)*Calculos34[[#This Row],[% JORNADA]]</f>
        <v>9842.2099999999991</v>
      </c>
      <c r="V8" t="s">
        <v>48</v>
      </c>
    </row>
    <row r="9" spans="1:22" ht="14.45" customHeight="1">
      <c r="B9">
        <v>4</v>
      </c>
      <c r="C9" t="s">
        <v>44</v>
      </c>
      <c r="D9" t="s">
        <v>28</v>
      </c>
      <c r="E9" t="s">
        <v>38</v>
      </c>
      <c r="F9" s="1">
        <v>44692</v>
      </c>
      <c r="G9" s="1">
        <v>43637</v>
      </c>
      <c r="H9" s="18">
        <f t="shared" ca="1" si="0"/>
        <v>69</v>
      </c>
      <c r="I9" s="19">
        <v>0.5</v>
      </c>
      <c r="J9" s="19">
        <v>1</v>
      </c>
      <c r="L9">
        <v>200</v>
      </c>
      <c r="M9" t="s">
        <v>30</v>
      </c>
      <c r="N9" s="2">
        <v>1406.03</v>
      </c>
      <c r="Q9">
        <v>48.32</v>
      </c>
      <c r="S9" s="2"/>
      <c r="U9" s="34">
        <f>((N9+O9+P9+Q9+R9+T9)*14+S9)*Calculos34[[#This Row],[% JORNADA]]</f>
        <v>10180.449999999999</v>
      </c>
      <c r="V9" t="s">
        <v>82</v>
      </c>
    </row>
    <row r="10" spans="1:22" ht="14.45" customHeight="1">
      <c r="B10">
        <v>5</v>
      </c>
      <c r="C10" t="s">
        <v>44</v>
      </c>
      <c r="D10" t="s">
        <v>23</v>
      </c>
      <c r="E10" t="s">
        <v>23</v>
      </c>
      <c r="F10" s="1">
        <v>41606</v>
      </c>
      <c r="G10" s="1">
        <v>39868</v>
      </c>
      <c r="H10" s="18">
        <f t="shared" ca="1" si="0"/>
        <v>193</v>
      </c>
      <c r="I10" s="19">
        <v>1</v>
      </c>
      <c r="J10" s="19">
        <v>1</v>
      </c>
      <c r="L10">
        <v>100</v>
      </c>
      <c r="M10" t="s">
        <v>30</v>
      </c>
      <c r="N10" s="2">
        <v>1990.1</v>
      </c>
      <c r="O10">
        <v>46.94</v>
      </c>
      <c r="Q10">
        <v>96.64</v>
      </c>
      <c r="S10" s="2">
        <v>1447.85</v>
      </c>
      <c r="U10" s="34">
        <f>((N10+O10+P10+Q10+R10+T10)*14+S10)*Calculos34[[#This Row],[% JORNADA]]</f>
        <v>31319.369999999995</v>
      </c>
    </row>
    <row r="11" spans="1:22" ht="14.45" customHeight="1">
      <c r="B11">
        <v>6</v>
      </c>
      <c r="C11" t="s">
        <v>44</v>
      </c>
      <c r="D11" t="s">
        <v>23</v>
      </c>
      <c r="E11" t="s">
        <v>23</v>
      </c>
      <c r="F11" s="1">
        <v>45464</v>
      </c>
      <c r="G11" s="1">
        <v>45035</v>
      </c>
      <c r="H11" s="18">
        <f t="shared" ca="1" si="0"/>
        <v>23</v>
      </c>
      <c r="I11" s="19">
        <v>0.5</v>
      </c>
      <c r="J11" s="19">
        <v>1</v>
      </c>
      <c r="L11">
        <v>289</v>
      </c>
      <c r="M11" t="s">
        <v>30</v>
      </c>
      <c r="N11" s="2">
        <v>1990.1</v>
      </c>
      <c r="S11" s="2">
        <v>1350.52</v>
      </c>
      <c r="U11" s="34">
        <f>((N11+O11+P11+Q11+R11+T11)*14+S11)*Calculos34[[#This Row],[% JORNADA]]</f>
        <v>14605.96</v>
      </c>
    </row>
    <row r="12" spans="1:22" ht="14.45" customHeight="1">
      <c r="B12">
        <v>7</v>
      </c>
      <c r="C12" t="s">
        <v>44</v>
      </c>
      <c r="D12" t="s">
        <v>24</v>
      </c>
      <c r="E12" t="s">
        <v>32</v>
      </c>
      <c r="F12" s="1">
        <v>41456</v>
      </c>
      <c r="G12" s="1">
        <v>39845</v>
      </c>
      <c r="H12" s="18">
        <f t="shared" ca="1" si="0"/>
        <v>193</v>
      </c>
      <c r="I12" s="19">
        <v>1</v>
      </c>
      <c r="J12" s="19">
        <v>1</v>
      </c>
      <c r="L12">
        <v>100</v>
      </c>
      <c r="M12" t="s">
        <v>30</v>
      </c>
      <c r="N12" s="2">
        <v>2388.11</v>
      </c>
      <c r="O12">
        <v>54.21</v>
      </c>
      <c r="Q12">
        <v>112.13</v>
      </c>
      <c r="S12" s="2">
        <v>1733.56</v>
      </c>
      <c r="U12" s="34">
        <f>((N12+O12+P12+Q12+R12+T12)*14+S12)*Calculos34[[#This Row],[% JORNADA]]</f>
        <v>37495.86</v>
      </c>
    </row>
    <row r="13" spans="1:22" ht="14.45" customHeight="1">
      <c r="B13">
        <v>8</v>
      </c>
      <c r="C13" t="s">
        <v>44</v>
      </c>
      <c r="D13" t="s">
        <v>28</v>
      </c>
      <c r="E13" t="s">
        <v>38</v>
      </c>
      <c r="F13" s="1">
        <v>45527</v>
      </c>
      <c r="G13" s="1">
        <v>45527</v>
      </c>
      <c r="H13" s="24">
        <f ca="1">DATEDIF(G13,TODAY(),"M")</f>
        <v>7</v>
      </c>
      <c r="I13" s="19">
        <v>0.5</v>
      </c>
      <c r="J13" s="19">
        <v>1</v>
      </c>
      <c r="L13">
        <v>510</v>
      </c>
      <c r="M13" t="s">
        <v>30</v>
      </c>
      <c r="N13" s="2">
        <v>1406.03</v>
      </c>
      <c r="S13" s="2"/>
      <c r="U13" s="34">
        <f>((N13+O13+P13+Q13+R13+T13)*14+S13)*Calculos34[[#This Row],[% JORNADA]]</f>
        <v>9842.2099999999991</v>
      </c>
      <c r="V13" t="s">
        <v>48</v>
      </c>
    </row>
    <row r="14" spans="1:22" ht="14.45" customHeight="1">
      <c r="B14">
        <v>9</v>
      </c>
      <c r="C14" t="s">
        <v>44</v>
      </c>
      <c r="D14" t="s">
        <v>24</v>
      </c>
      <c r="E14" t="s">
        <v>25</v>
      </c>
      <c r="F14" s="1">
        <v>41456</v>
      </c>
      <c r="G14" s="1">
        <v>39083</v>
      </c>
      <c r="H14" s="18">
        <f t="shared" ca="1" si="0"/>
        <v>218</v>
      </c>
      <c r="I14" s="19">
        <v>1</v>
      </c>
      <c r="J14" s="19">
        <v>1</v>
      </c>
      <c r="L14">
        <v>100</v>
      </c>
      <c r="M14" t="s">
        <v>30</v>
      </c>
      <c r="N14" s="2">
        <v>2388.11</v>
      </c>
      <c r="O14">
        <v>54.21</v>
      </c>
      <c r="Q14">
        <v>112.13</v>
      </c>
      <c r="S14" s="2">
        <v>1733.56</v>
      </c>
      <c r="U14" s="34">
        <f>((N14+O14+P14+Q14+R14+T14)*14+S14)*Calculos34[[#This Row],[% JORNADA]]</f>
        <v>37495.86</v>
      </c>
      <c r="V14" t="s">
        <v>46</v>
      </c>
    </row>
    <row r="15" spans="1:22" ht="14.45" customHeight="1">
      <c r="B15">
        <v>10</v>
      </c>
      <c r="C15" t="s">
        <v>44</v>
      </c>
      <c r="D15" t="s">
        <v>24</v>
      </c>
      <c r="E15" t="s">
        <v>26</v>
      </c>
      <c r="F15" s="1">
        <v>43800</v>
      </c>
      <c r="G15" s="1">
        <v>43435</v>
      </c>
      <c r="H15" s="18">
        <f t="shared" ca="1" si="0"/>
        <v>75</v>
      </c>
      <c r="I15" s="19">
        <v>0.79</v>
      </c>
      <c r="J15" s="19">
        <v>1</v>
      </c>
      <c r="L15">
        <v>100</v>
      </c>
      <c r="M15" t="s">
        <v>30</v>
      </c>
      <c r="N15" s="2">
        <v>2388.11</v>
      </c>
      <c r="Q15">
        <v>112.13</v>
      </c>
      <c r="S15" s="2">
        <v>1696.32</v>
      </c>
      <c r="U15" s="34">
        <f>((N15+O15+P15+Q15+R15+T15)*14+S15)*Calculos34[[#This Row],[% JORNADA]]</f>
        <v>28992.747200000002</v>
      </c>
    </row>
    <row r="16" spans="1:22" ht="14.45" customHeight="1">
      <c r="B16">
        <v>11</v>
      </c>
      <c r="C16" t="s">
        <v>44</v>
      </c>
      <c r="D16" t="s">
        <v>29</v>
      </c>
      <c r="E16" t="s">
        <v>27</v>
      </c>
      <c r="F16" s="1">
        <v>41456</v>
      </c>
      <c r="G16" s="1">
        <v>38744</v>
      </c>
      <c r="H16" s="18">
        <f t="shared" ca="1" si="0"/>
        <v>230</v>
      </c>
      <c r="I16" s="19">
        <v>1</v>
      </c>
      <c r="J16" s="19">
        <v>1</v>
      </c>
      <c r="L16">
        <v>100</v>
      </c>
      <c r="M16" t="s">
        <v>30</v>
      </c>
      <c r="N16" s="2">
        <v>1747.36</v>
      </c>
      <c r="O16">
        <v>35.42</v>
      </c>
      <c r="Q16">
        <v>96.64</v>
      </c>
      <c r="S16" s="2">
        <v>1275.28</v>
      </c>
      <c r="U16" s="34">
        <f>((N16+O16+P16+Q16+R16+T16)*14+S16)*Calculos34[[#This Row],[% JORNADA]]</f>
        <v>27587.16</v>
      </c>
    </row>
    <row r="17" spans="1:21" ht="14.45" customHeight="1">
      <c r="B17">
        <v>12</v>
      </c>
      <c r="C17" t="s">
        <v>44</v>
      </c>
      <c r="D17" t="s">
        <v>23</v>
      </c>
      <c r="E17" t="s">
        <v>23</v>
      </c>
      <c r="F17" s="1">
        <v>43739</v>
      </c>
      <c r="G17" s="1">
        <v>39573</v>
      </c>
      <c r="H17" s="18">
        <f t="shared" ca="1" si="0"/>
        <v>202</v>
      </c>
      <c r="I17" s="19">
        <v>0.5</v>
      </c>
      <c r="J17" s="19">
        <v>1</v>
      </c>
      <c r="L17">
        <v>200</v>
      </c>
      <c r="M17" t="s">
        <v>30</v>
      </c>
      <c r="N17" s="2">
        <v>1990.1</v>
      </c>
      <c r="O17">
        <v>46.94</v>
      </c>
      <c r="Q17">
        <v>48.32</v>
      </c>
      <c r="S17" s="2">
        <v>723.93</v>
      </c>
      <c r="U17" s="34">
        <f>((N17+O17+P17+Q17+R17+T17)*14+S17)*Calculos34[[#This Row],[% JORNADA]]</f>
        <v>14959.485000000001</v>
      </c>
    </row>
    <row r="18" spans="1:21" ht="14.45" customHeight="1">
      <c r="B18">
        <v>13</v>
      </c>
      <c r="C18" t="s">
        <v>44</v>
      </c>
      <c r="D18" t="s">
        <v>33</v>
      </c>
      <c r="E18" t="s">
        <v>34</v>
      </c>
      <c r="F18" s="1">
        <v>41456</v>
      </c>
      <c r="G18" s="1">
        <v>38803</v>
      </c>
      <c r="H18" s="18">
        <f t="shared" ca="1" si="0"/>
        <v>228</v>
      </c>
      <c r="I18" s="19">
        <v>1</v>
      </c>
      <c r="J18" s="19">
        <v>1</v>
      </c>
      <c r="L18">
        <v>100</v>
      </c>
      <c r="M18" t="s">
        <v>30</v>
      </c>
      <c r="N18" s="2">
        <v>2894.4</v>
      </c>
      <c r="O18" s="10">
        <v>75.3</v>
      </c>
      <c r="Q18">
        <v>127.61</v>
      </c>
      <c r="S18" s="2">
        <v>2101.4</v>
      </c>
      <c r="U18" s="34">
        <f>((N18+O18+P18+Q18+R18+T18)*14+S18)*Calculos34[[#This Row],[% JORNADA]]</f>
        <v>45463.740000000005</v>
      </c>
    </row>
    <row r="19" spans="1:21" ht="14.45" customHeight="1">
      <c r="B19">
        <v>14</v>
      </c>
      <c r="C19" t="s">
        <v>44</v>
      </c>
      <c r="D19" t="s">
        <v>23</v>
      </c>
      <c r="E19" t="s">
        <v>23</v>
      </c>
      <c r="F19" s="1">
        <v>44197</v>
      </c>
      <c r="G19" s="1">
        <v>43129</v>
      </c>
      <c r="H19" s="18">
        <f t="shared" ca="1" si="0"/>
        <v>85</v>
      </c>
      <c r="I19" s="19">
        <v>1</v>
      </c>
      <c r="J19" s="19">
        <v>1</v>
      </c>
      <c r="L19">
        <v>100</v>
      </c>
      <c r="M19" t="s">
        <v>30</v>
      </c>
      <c r="N19" s="2">
        <v>1990.1</v>
      </c>
      <c r="Q19">
        <v>96.64</v>
      </c>
      <c r="S19" s="2">
        <v>1415.88</v>
      </c>
      <c r="U19" s="34">
        <f>((N19+O19+P19+Q19+R19+T19)*14+S19)*Calculos34[[#This Row],[% JORNADA]]</f>
        <v>30630.239999999998</v>
      </c>
    </row>
    <row r="20" spans="1:21" ht="14.45" customHeight="1">
      <c r="B20">
        <v>15</v>
      </c>
      <c r="C20" t="s">
        <v>44</v>
      </c>
      <c r="D20" t="s">
        <v>39</v>
      </c>
      <c r="E20" t="s">
        <v>31</v>
      </c>
      <c r="F20" s="1">
        <v>43800</v>
      </c>
      <c r="G20" s="1">
        <v>38768</v>
      </c>
      <c r="H20" s="18">
        <f t="shared" ca="1" si="0"/>
        <v>229</v>
      </c>
      <c r="I20" s="19">
        <v>1</v>
      </c>
      <c r="J20" s="19">
        <v>1</v>
      </c>
      <c r="L20">
        <v>100</v>
      </c>
      <c r="M20" t="s">
        <v>30</v>
      </c>
      <c r="N20" s="2">
        <v>3472.86</v>
      </c>
      <c r="O20">
        <v>116.86</v>
      </c>
      <c r="Q20">
        <v>127.61</v>
      </c>
      <c r="S20" s="2">
        <v>2522.44</v>
      </c>
      <c r="U20" s="34">
        <f>((N20+O20+P20+Q20+R20+T20)*14+S20)*Calculos34[[#This Row],[% JORNADA]]</f>
        <v>54565.060000000005</v>
      </c>
    </row>
    <row r="21" spans="1:21">
      <c r="A21" t="s">
        <v>22</v>
      </c>
      <c r="F21"/>
      <c r="G21"/>
      <c r="H21"/>
      <c r="I21"/>
      <c r="K21"/>
    </row>
  </sheetData>
  <pageMargins left="0.7" right="0.7" top="0.75" bottom="0.75" header="0.3" footer="0.3"/>
  <pageSetup paperSize="9" scale="43" orientation="portrait" r:id="rId1"/>
  <colBreaks count="1" manualBreakCount="1">
    <brk id="12" max="19" man="1"/>
  </colBreaks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"/>
  <sheetViews>
    <sheetView zoomScaleNormal="100" workbookViewId="0">
      <selection activeCell="D1" sqref="D1:E1048576"/>
    </sheetView>
  </sheetViews>
  <sheetFormatPr baseColWidth="10" defaultRowHeight="15"/>
  <cols>
    <col min="1" max="1" width="5.5703125" customWidth="1"/>
    <col min="2" max="2" width="5" customWidth="1"/>
    <col min="3" max="3" width="26.28515625" customWidth="1"/>
    <col min="4" max="4" width="22.7109375" customWidth="1"/>
    <col min="5" max="5" width="19.85546875" customWidth="1"/>
    <col min="6" max="6" width="11.7109375" style="1" customWidth="1"/>
    <col min="7" max="7" width="12.85546875" style="1" customWidth="1"/>
    <col min="8" max="8" width="12.7109375" style="2" customWidth="1"/>
    <col min="9" max="9" width="11.42578125" style="3" customWidth="1"/>
    <col min="10" max="10" width="13.140625" customWidth="1"/>
    <col min="11" max="11" width="13.28515625" style="1" customWidth="1"/>
    <col min="12" max="12" width="10.85546875" customWidth="1"/>
    <col min="13" max="13" width="66.7109375" customWidth="1"/>
    <col min="14" max="14" width="10.5703125" customWidth="1"/>
    <col min="15" max="15" width="9.85546875" customWidth="1"/>
    <col min="16" max="16" width="13.5703125" customWidth="1"/>
    <col min="17" max="17" width="13.7109375" customWidth="1"/>
    <col min="18" max="18" width="11.28515625" customWidth="1"/>
    <col min="19" max="19" width="13.85546875" bestFit="1" customWidth="1"/>
    <col min="20" max="20" width="12.5703125" bestFit="1" customWidth="1"/>
    <col min="21" max="21" width="14.28515625" customWidth="1"/>
    <col min="22" max="22" width="34.7109375" customWidth="1"/>
  </cols>
  <sheetData>
    <row r="1" spans="1:22">
      <c r="B1" t="s">
        <v>0</v>
      </c>
      <c r="D1" s="22" t="s">
        <v>49</v>
      </c>
      <c r="I1" s="3" t="s">
        <v>1</v>
      </c>
      <c r="J1" s="1">
        <f ca="1">TODAY()</f>
        <v>45744</v>
      </c>
    </row>
    <row r="4" spans="1:22">
      <c r="H4" s="1"/>
      <c r="O4" t="s">
        <v>2</v>
      </c>
    </row>
    <row r="5" spans="1:22" s="4" customFormat="1" ht="37.9" customHeight="1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5" t="s">
        <v>8</v>
      </c>
      <c r="G5" s="9" t="s">
        <v>9</v>
      </c>
      <c r="H5" s="7" t="s">
        <v>10</v>
      </c>
      <c r="I5" s="6" t="s">
        <v>11</v>
      </c>
      <c r="J5" s="8" t="s">
        <v>12</v>
      </c>
      <c r="K5" s="9" t="s">
        <v>13</v>
      </c>
      <c r="L5" s="8" t="s">
        <v>14</v>
      </c>
      <c r="M5" s="4" t="s">
        <v>15</v>
      </c>
      <c r="N5" s="8" t="s">
        <v>79</v>
      </c>
      <c r="O5" s="4" t="s">
        <v>16</v>
      </c>
      <c r="P5" s="8" t="s">
        <v>17</v>
      </c>
      <c r="Q5" s="4" t="s">
        <v>18</v>
      </c>
      <c r="R5" s="4" t="s">
        <v>37</v>
      </c>
      <c r="S5" s="4" t="s">
        <v>19</v>
      </c>
      <c r="T5" s="4" t="s">
        <v>20</v>
      </c>
      <c r="U5" s="8" t="s">
        <v>78</v>
      </c>
      <c r="V5" s="4" t="s">
        <v>21</v>
      </c>
    </row>
    <row r="6" spans="1:22" ht="14.45" customHeight="1">
      <c r="B6">
        <v>1</v>
      </c>
      <c r="C6" t="s">
        <v>49</v>
      </c>
      <c r="D6" t="s">
        <v>24</v>
      </c>
      <c r="E6" t="s">
        <v>50</v>
      </c>
      <c r="F6" s="1">
        <v>44998</v>
      </c>
      <c r="G6" s="1">
        <v>44998</v>
      </c>
      <c r="H6" s="18">
        <f t="shared" ref="H6:H13" ca="1" si="0">DATEDIF(G6,TODAY(),"M")</f>
        <v>24</v>
      </c>
      <c r="I6" s="19">
        <v>0.13</v>
      </c>
      <c r="J6" s="19">
        <v>1</v>
      </c>
      <c r="L6">
        <v>510</v>
      </c>
      <c r="M6" t="s">
        <v>30</v>
      </c>
      <c r="N6" s="2">
        <v>2388.11</v>
      </c>
      <c r="S6">
        <v>210.64</v>
      </c>
      <c r="U6" s="34">
        <f>((N6+O6+P6+Q6+R6)*14+S6)*Calculos345[[#This Row],[% JORNADA]]</f>
        <v>4373.7434000000003</v>
      </c>
      <c r="V6" t="s">
        <v>67</v>
      </c>
    </row>
    <row r="7" spans="1:22" ht="14.45" customHeight="1">
      <c r="B7">
        <v>2</v>
      </c>
      <c r="C7" t="s">
        <v>49</v>
      </c>
      <c r="D7" t="s">
        <v>28</v>
      </c>
      <c r="E7" t="s">
        <v>38</v>
      </c>
      <c r="F7" s="1">
        <v>45233</v>
      </c>
      <c r="G7" s="1">
        <v>45233</v>
      </c>
      <c r="H7" s="18">
        <f t="shared" ca="1" si="0"/>
        <v>16</v>
      </c>
      <c r="I7" s="19">
        <v>0.06</v>
      </c>
      <c r="J7" s="19">
        <v>1</v>
      </c>
      <c r="L7">
        <v>510</v>
      </c>
      <c r="M7" t="s">
        <v>30</v>
      </c>
      <c r="N7" s="2">
        <v>1406.03</v>
      </c>
      <c r="U7" s="34">
        <f>((N7+O7+P7+Q7+R7)*14+S7)*Calculos345[[#This Row],[% JORNADA]]</f>
        <v>1181.0651999999998</v>
      </c>
      <c r="V7" t="s">
        <v>48</v>
      </c>
    </row>
    <row r="8" spans="1:22" ht="14.45" customHeight="1">
      <c r="B8">
        <v>3</v>
      </c>
      <c r="C8" t="s">
        <v>49</v>
      </c>
      <c r="D8" t="s">
        <v>28</v>
      </c>
      <c r="E8" t="s">
        <v>38</v>
      </c>
      <c r="F8" s="1">
        <v>44692</v>
      </c>
      <c r="G8" s="1">
        <v>43637</v>
      </c>
      <c r="H8" s="18">
        <f t="shared" ca="1" si="0"/>
        <v>69</v>
      </c>
      <c r="I8" s="19">
        <v>0.06</v>
      </c>
      <c r="J8" s="19">
        <v>1</v>
      </c>
      <c r="L8">
        <v>200</v>
      </c>
      <c r="M8" t="s">
        <v>30</v>
      </c>
      <c r="N8" s="2">
        <v>1406.03</v>
      </c>
      <c r="Q8" s="10">
        <v>5.8</v>
      </c>
      <c r="U8" s="34">
        <f>((N8+O8+P8+Q8+R8)*14+S8)*Calculos345[[#This Row],[% JORNADA]]</f>
        <v>1185.9371999999998</v>
      </c>
      <c r="V8" t="s">
        <v>82</v>
      </c>
    </row>
    <row r="9" spans="1:22" ht="14.45" customHeight="1">
      <c r="B9">
        <v>4</v>
      </c>
      <c r="C9" t="s">
        <v>49</v>
      </c>
      <c r="D9" t="s">
        <v>23</v>
      </c>
      <c r="E9" t="s">
        <v>23</v>
      </c>
      <c r="F9" s="1">
        <v>45464</v>
      </c>
      <c r="G9" s="1">
        <v>45035</v>
      </c>
      <c r="H9" s="18">
        <f t="shared" ca="1" si="0"/>
        <v>23</v>
      </c>
      <c r="I9" s="19">
        <v>0.28000000000000003</v>
      </c>
      <c r="J9" s="19">
        <v>1</v>
      </c>
      <c r="L9">
        <v>289</v>
      </c>
      <c r="M9" t="s">
        <v>30</v>
      </c>
      <c r="N9" s="2">
        <v>1990.1</v>
      </c>
      <c r="S9">
        <v>378.15</v>
      </c>
      <c r="U9" s="34">
        <f>((N9+O9+P9+Q9+R9)*14+S9)*Calculos345[[#This Row],[% JORNADA]]</f>
        <v>7907.0740000000005</v>
      </c>
    </row>
    <row r="10" spans="1:22" ht="14.45" customHeight="1">
      <c r="B10">
        <v>5</v>
      </c>
      <c r="C10" t="s">
        <v>49</v>
      </c>
      <c r="D10" t="s">
        <v>28</v>
      </c>
      <c r="E10" t="s">
        <v>38</v>
      </c>
      <c r="F10" s="1">
        <v>45527</v>
      </c>
      <c r="G10" s="1">
        <v>45527</v>
      </c>
      <c r="H10" s="24">
        <f ca="1">DATEDIF(G10,TODAY(),"M")</f>
        <v>7</v>
      </c>
      <c r="I10" s="19">
        <v>0.06</v>
      </c>
      <c r="J10" s="19">
        <v>1</v>
      </c>
      <c r="L10">
        <v>510</v>
      </c>
      <c r="M10" t="s">
        <v>30</v>
      </c>
      <c r="N10" s="2">
        <v>1406.03</v>
      </c>
      <c r="U10" s="34">
        <f>((N10+O10+P10+Q10+R10)*14+S10)*Calculos345[[#This Row],[% JORNADA]]</f>
        <v>1181.0651999999998</v>
      </c>
      <c r="V10" t="s">
        <v>48</v>
      </c>
    </row>
    <row r="11" spans="1:22" ht="14.45" customHeight="1">
      <c r="B11">
        <v>6</v>
      </c>
      <c r="C11" t="s">
        <v>49</v>
      </c>
      <c r="D11" t="s">
        <v>24</v>
      </c>
      <c r="E11" t="s">
        <v>50</v>
      </c>
      <c r="F11" s="1">
        <v>43800</v>
      </c>
      <c r="G11" s="1">
        <v>43435</v>
      </c>
      <c r="H11" s="18">
        <f t="shared" ca="1" si="0"/>
        <v>75</v>
      </c>
      <c r="I11" s="19">
        <v>0.13</v>
      </c>
      <c r="J11" s="19">
        <v>1</v>
      </c>
      <c r="L11">
        <v>100</v>
      </c>
      <c r="M11" t="s">
        <v>30</v>
      </c>
      <c r="N11" s="2">
        <v>2388.11</v>
      </c>
      <c r="Q11">
        <v>112.13</v>
      </c>
      <c r="S11">
        <v>220.52</v>
      </c>
      <c r="U11" s="34">
        <f>((N11+O11+P11+Q11+R11)*14+S11)*Calculos345[[#This Row],[% JORNADA]]</f>
        <v>4579.1044000000002</v>
      </c>
      <c r="V11" t="s">
        <v>66</v>
      </c>
    </row>
    <row r="12" spans="1:22" ht="14.45" customHeight="1">
      <c r="B12">
        <v>7</v>
      </c>
      <c r="C12" t="s">
        <v>49</v>
      </c>
      <c r="D12" t="s">
        <v>51</v>
      </c>
      <c r="E12" t="s">
        <v>51</v>
      </c>
      <c r="F12" s="1">
        <v>44652</v>
      </c>
      <c r="G12" s="1">
        <v>43709</v>
      </c>
      <c r="H12" s="18">
        <f t="shared" ca="1" si="0"/>
        <v>66</v>
      </c>
      <c r="I12" s="20">
        <v>0.47499999999999998</v>
      </c>
      <c r="J12" s="19">
        <v>1</v>
      </c>
      <c r="L12">
        <v>100</v>
      </c>
      <c r="M12" t="s">
        <v>30</v>
      </c>
      <c r="N12" s="2">
        <v>1990.1</v>
      </c>
      <c r="Q12" s="10">
        <v>45.9</v>
      </c>
      <c r="S12">
        <v>672.54</v>
      </c>
      <c r="U12" s="34">
        <f>((N12+O12+P12+Q12+R12)*14+S12)*Calculos345[[#This Row],[% JORNADA]]</f>
        <v>13858.8565</v>
      </c>
    </row>
    <row r="13" spans="1:22" ht="14.45" customHeight="1">
      <c r="B13">
        <v>8</v>
      </c>
      <c r="C13" t="s">
        <v>49</v>
      </c>
      <c r="D13" t="s">
        <v>23</v>
      </c>
      <c r="E13" t="s">
        <v>23</v>
      </c>
      <c r="F13" s="1">
        <v>44197</v>
      </c>
      <c r="G13" s="1">
        <v>43434</v>
      </c>
      <c r="H13" s="18">
        <f t="shared" ca="1" si="0"/>
        <v>75</v>
      </c>
      <c r="I13" s="19">
        <v>0.5</v>
      </c>
      <c r="J13" s="19">
        <v>1</v>
      </c>
      <c r="L13">
        <v>100</v>
      </c>
      <c r="M13" t="s">
        <v>30</v>
      </c>
      <c r="N13" s="2">
        <v>1990.1</v>
      </c>
      <c r="Q13" s="10">
        <v>48.32</v>
      </c>
      <c r="S13">
        <v>707.94</v>
      </c>
      <c r="U13" s="34">
        <f>((N13+O13+P13+Q13+R13)*14+S13)*Calculos345[[#This Row],[% JORNADA]]</f>
        <v>14622.909999999998</v>
      </c>
    </row>
    <row r="14" spans="1:22">
      <c r="A14" t="s">
        <v>22</v>
      </c>
      <c r="F14"/>
      <c r="G14"/>
      <c r="H14"/>
      <c r="I14"/>
      <c r="K14"/>
    </row>
  </sheetData>
  <pageMargins left="0.7" right="0.7" top="0.75" bottom="0.75" header="0.3" footer="0.3"/>
  <pageSetup paperSize="9" scale="42" orientation="portrait" r:id="rId1"/>
  <colBreaks count="1" manualBreakCount="1">
    <brk id="12" max="12" man="1"/>
  </colBreaks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"/>
  <sheetViews>
    <sheetView zoomScaleNormal="100" workbookViewId="0">
      <selection activeCell="B14" sqref="B14"/>
    </sheetView>
  </sheetViews>
  <sheetFormatPr baseColWidth="10" defaultRowHeight="15"/>
  <cols>
    <col min="1" max="1" width="5.5703125" customWidth="1"/>
    <col min="2" max="2" width="5" customWidth="1"/>
    <col min="3" max="3" width="11.28515625" customWidth="1"/>
    <col min="4" max="4" width="9.28515625" customWidth="1"/>
    <col min="5" max="5" width="10.7109375" customWidth="1"/>
    <col min="6" max="6" width="22.28515625" customWidth="1"/>
    <col min="7" max="7" width="28" customWidth="1"/>
    <col min="8" max="8" width="11.7109375" style="1" customWidth="1"/>
    <col min="9" max="9" width="12.85546875" style="1" customWidth="1"/>
    <col min="10" max="10" width="12.28515625" style="2" customWidth="1"/>
    <col min="11" max="11" width="11.42578125" style="3" customWidth="1"/>
    <col min="12" max="12" width="12.42578125" customWidth="1"/>
    <col min="13" max="13" width="13.28515625" style="1" customWidth="1"/>
    <col min="14" max="14" width="10.85546875" customWidth="1"/>
    <col min="15" max="15" width="66.7109375" customWidth="1"/>
    <col min="16" max="17" width="9.42578125" customWidth="1"/>
    <col min="18" max="18" width="13.7109375" customWidth="1"/>
    <col min="19" max="19" width="11.85546875" customWidth="1"/>
    <col min="20" max="20" width="12.28515625" customWidth="1"/>
    <col min="21" max="21" width="12.140625" customWidth="1"/>
    <col min="22" max="22" width="17" customWidth="1"/>
    <col min="23" max="23" width="15.28515625" customWidth="1"/>
    <col min="24" max="24" width="37.7109375" customWidth="1"/>
  </cols>
  <sheetData>
    <row r="1" spans="1:24">
      <c r="B1" t="s">
        <v>0</v>
      </c>
      <c r="F1" s="22" t="s">
        <v>52</v>
      </c>
      <c r="K1" s="3" t="s">
        <v>1</v>
      </c>
      <c r="L1" s="1">
        <f ca="1">TODAY()</f>
        <v>45744</v>
      </c>
    </row>
    <row r="4" spans="1:24">
      <c r="J4" s="1"/>
    </row>
    <row r="5" spans="1:24" s="4" customFormat="1" ht="37.9" customHeight="1">
      <c r="A5" s="4" t="s">
        <v>3</v>
      </c>
      <c r="B5" s="4" t="s">
        <v>4</v>
      </c>
      <c r="C5" s="8" t="s">
        <v>72</v>
      </c>
      <c r="D5" s="4" t="s">
        <v>73</v>
      </c>
      <c r="E5" s="8" t="s">
        <v>74</v>
      </c>
      <c r="F5" s="4" t="s">
        <v>6</v>
      </c>
      <c r="G5" s="4" t="s">
        <v>7</v>
      </c>
      <c r="H5" s="5" t="s">
        <v>8</v>
      </c>
      <c r="I5" s="9" t="s">
        <v>9</v>
      </c>
      <c r="J5" s="7" t="s">
        <v>10</v>
      </c>
      <c r="K5" s="6" t="s">
        <v>11</v>
      </c>
      <c r="L5" s="8" t="s">
        <v>12</v>
      </c>
      <c r="M5" s="9" t="s">
        <v>13</v>
      </c>
      <c r="N5" s="8" t="s">
        <v>14</v>
      </c>
      <c r="O5" s="4" t="s">
        <v>15</v>
      </c>
      <c r="P5" s="8" t="s">
        <v>79</v>
      </c>
      <c r="Q5" s="4" t="s">
        <v>16</v>
      </c>
      <c r="R5" s="4" t="s">
        <v>18</v>
      </c>
      <c r="S5" s="4" t="s">
        <v>37</v>
      </c>
      <c r="T5" s="4" t="s">
        <v>19</v>
      </c>
      <c r="U5" s="4" t="s">
        <v>20</v>
      </c>
      <c r="V5" s="4" t="s">
        <v>64</v>
      </c>
      <c r="W5" s="8" t="s">
        <v>78</v>
      </c>
      <c r="X5" s="4" t="s">
        <v>21</v>
      </c>
    </row>
    <row r="6" spans="1:24" ht="14.45" customHeight="1">
      <c r="B6">
        <v>1</v>
      </c>
      <c r="E6" s="23" t="s">
        <v>75</v>
      </c>
      <c r="F6" t="s">
        <v>28</v>
      </c>
      <c r="G6" s="11" t="s">
        <v>53</v>
      </c>
      <c r="H6" s="13">
        <v>43435</v>
      </c>
      <c r="I6" s="13">
        <v>41036</v>
      </c>
      <c r="J6" s="18">
        <f t="shared" ref="J6:J33" ca="1" si="0">DATEDIF(I6,TODAY(),"M")</f>
        <v>154</v>
      </c>
      <c r="K6" s="16">
        <v>1</v>
      </c>
      <c r="L6" s="16">
        <v>1</v>
      </c>
      <c r="M6" s="13"/>
      <c r="N6">
        <v>100</v>
      </c>
      <c r="O6" t="s">
        <v>30</v>
      </c>
      <c r="P6" s="2">
        <v>1406.03</v>
      </c>
      <c r="Q6" s="2"/>
      <c r="R6">
        <v>96.64</v>
      </c>
      <c r="W6" s="34">
        <f>((P6+Q6+R6+S6+U6+V6)*14+T6)*Calculos6[[#This Row],[% JORNADA]]</f>
        <v>21037.38</v>
      </c>
    </row>
    <row r="7" spans="1:24" ht="14.45" customHeight="1">
      <c r="B7">
        <v>2</v>
      </c>
      <c r="C7" t="s">
        <v>75</v>
      </c>
      <c r="E7" s="23"/>
      <c r="F7" s="11" t="s">
        <v>23</v>
      </c>
      <c r="G7" s="11" t="s">
        <v>23</v>
      </c>
      <c r="H7" s="13">
        <v>44927</v>
      </c>
      <c r="I7" s="13">
        <v>44016</v>
      </c>
      <c r="J7" s="18">
        <f t="shared" ca="1" si="0"/>
        <v>56</v>
      </c>
      <c r="K7" s="16">
        <v>1</v>
      </c>
      <c r="L7" s="16">
        <v>1</v>
      </c>
      <c r="M7" s="13"/>
      <c r="N7">
        <v>100</v>
      </c>
      <c r="O7" t="s">
        <v>30</v>
      </c>
      <c r="P7" s="2">
        <v>1990.1</v>
      </c>
      <c r="Q7" s="2"/>
      <c r="T7" s="2">
        <v>1350.52</v>
      </c>
      <c r="W7" s="34">
        <f>((P7+Q7+R7+S7+U7+V7)*14+T7)*Calculos6[[#This Row],[% JORNADA]]</f>
        <v>29211.919999999998</v>
      </c>
    </row>
    <row r="8" spans="1:24" ht="14.45" customHeight="1">
      <c r="B8">
        <v>3</v>
      </c>
      <c r="D8" t="s">
        <v>75</v>
      </c>
      <c r="E8" s="23"/>
      <c r="F8" t="s">
        <v>33</v>
      </c>
      <c r="G8" s="11" t="s">
        <v>34</v>
      </c>
      <c r="H8" s="13">
        <v>43017</v>
      </c>
      <c r="I8" s="13">
        <v>41851</v>
      </c>
      <c r="J8" s="18">
        <f t="shared" ca="1" si="0"/>
        <v>127</v>
      </c>
      <c r="K8" s="16">
        <v>1</v>
      </c>
      <c r="L8" s="16">
        <v>1</v>
      </c>
      <c r="M8" s="13"/>
      <c r="N8">
        <v>100</v>
      </c>
      <c r="O8" t="s">
        <v>30</v>
      </c>
      <c r="P8" s="2">
        <v>2894.4</v>
      </c>
      <c r="Q8" s="2"/>
      <c r="R8">
        <v>127.61</v>
      </c>
      <c r="T8" s="2">
        <v>2050.48</v>
      </c>
      <c r="W8" s="34">
        <f>((P8+Q8+R8+S8+U8+V8)*14+T8)*Calculos6[[#This Row],[% JORNADA]]</f>
        <v>44358.62</v>
      </c>
    </row>
    <row r="9" spans="1:24" ht="14.45" customHeight="1">
      <c r="B9">
        <v>4</v>
      </c>
      <c r="C9" t="s">
        <v>75</v>
      </c>
      <c r="E9" s="23"/>
      <c r="F9" s="11" t="s">
        <v>23</v>
      </c>
      <c r="G9" s="11" t="s">
        <v>23</v>
      </c>
      <c r="H9" s="13">
        <v>43435</v>
      </c>
      <c r="I9" s="13">
        <v>43405</v>
      </c>
      <c r="J9" s="18">
        <f t="shared" ca="1" si="0"/>
        <v>76</v>
      </c>
      <c r="K9" s="16">
        <v>1</v>
      </c>
      <c r="L9" s="16">
        <v>1</v>
      </c>
      <c r="M9" s="13"/>
      <c r="N9">
        <v>100</v>
      </c>
      <c r="O9" t="s">
        <v>30</v>
      </c>
      <c r="P9" s="2">
        <v>1990.1</v>
      </c>
      <c r="Q9" s="2"/>
      <c r="R9">
        <v>96.64</v>
      </c>
      <c r="T9" s="2">
        <v>1415.88</v>
      </c>
      <c r="W9" s="34">
        <f>((P9+Q9+R9+S9+U9+V9)*14+T9)*Calculos6[[#This Row],[% JORNADA]]</f>
        <v>30630.239999999998</v>
      </c>
      <c r="X9" t="s">
        <v>45</v>
      </c>
    </row>
    <row r="10" spans="1:24" ht="14.45" customHeight="1">
      <c r="B10">
        <v>5</v>
      </c>
      <c r="E10" t="s">
        <v>75</v>
      </c>
      <c r="F10" t="s">
        <v>33</v>
      </c>
      <c r="G10" s="35" t="s">
        <v>50</v>
      </c>
      <c r="H10" s="36">
        <v>45601</v>
      </c>
      <c r="I10" s="36">
        <v>45601</v>
      </c>
      <c r="J10" s="18">
        <f ca="1">DATEDIF(I10,TODAY(),"M")</f>
        <v>4</v>
      </c>
      <c r="K10" s="16">
        <v>1</v>
      </c>
      <c r="L10" s="16">
        <v>1</v>
      </c>
      <c r="M10" s="36"/>
      <c r="N10">
        <v>100</v>
      </c>
      <c r="O10" t="s">
        <v>30</v>
      </c>
      <c r="P10" s="2">
        <v>2894.4</v>
      </c>
      <c r="Q10" s="2"/>
      <c r="T10" s="2">
        <v>1963.84</v>
      </c>
      <c r="W10" s="34">
        <f>((P10+Q10+R10+S10+U10+V10)*14+T10)*Calculos6[[#This Row],[% JORNADA]]</f>
        <v>42485.439999999995</v>
      </c>
      <c r="X10" t="s">
        <v>84</v>
      </c>
    </row>
    <row r="11" spans="1:24" ht="14.45" customHeight="1">
      <c r="B11">
        <v>6</v>
      </c>
      <c r="C11" t="s">
        <v>75</v>
      </c>
      <c r="E11" s="23"/>
      <c r="F11" s="11" t="s">
        <v>23</v>
      </c>
      <c r="G11" s="11" t="s">
        <v>23</v>
      </c>
      <c r="H11" s="13">
        <v>45323</v>
      </c>
      <c r="I11" s="13">
        <v>43529</v>
      </c>
      <c r="J11" s="18">
        <f t="shared" ca="1" si="0"/>
        <v>72</v>
      </c>
      <c r="K11" s="15">
        <v>0.83879999999999999</v>
      </c>
      <c r="L11" s="16">
        <v>1</v>
      </c>
      <c r="M11" s="13"/>
      <c r="N11">
        <v>100</v>
      </c>
      <c r="O11" t="s">
        <v>30</v>
      </c>
      <c r="P11" s="2">
        <v>1990.1</v>
      </c>
      <c r="Q11" s="2"/>
      <c r="T11" s="2">
        <v>1350.52</v>
      </c>
      <c r="W11" s="34">
        <f>((P11+Q11+R11+S11+U11+V11)*14+T11)*Calculos6[[#This Row],[% JORNADA]]</f>
        <v>24502.958495999999</v>
      </c>
    </row>
    <row r="12" spans="1:24" ht="14.45" customHeight="1">
      <c r="B12">
        <v>7</v>
      </c>
      <c r="D12" t="s">
        <v>75</v>
      </c>
      <c r="E12" s="23"/>
      <c r="F12" s="11" t="s">
        <v>23</v>
      </c>
      <c r="G12" s="11" t="s">
        <v>54</v>
      </c>
      <c r="H12" s="14">
        <v>41821</v>
      </c>
      <c r="I12" s="14">
        <v>40997</v>
      </c>
      <c r="J12" s="18">
        <f t="shared" ca="1" si="0"/>
        <v>155</v>
      </c>
      <c r="K12" s="16">
        <v>1</v>
      </c>
      <c r="L12" s="16">
        <v>1</v>
      </c>
      <c r="M12" s="13"/>
      <c r="N12">
        <v>100</v>
      </c>
      <c r="O12" t="s">
        <v>30</v>
      </c>
      <c r="P12" s="2">
        <v>1990.1</v>
      </c>
      <c r="Q12" s="2"/>
      <c r="R12">
        <v>96.64</v>
      </c>
      <c r="T12" s="2">
        <v>1415.88</v>
      </c>
      <c r="W12" s="34">
        <f>((P12+Q12+R12+S12+U12+V12)*14+T12)*Calculos6[[#This Row],[% JORNADA]]</f>
        <v>30630.239999999998</v>
      </c>
      <c r="X12" t="s">
        <v>43</v>
      </c>
    </row>
    <row r="13" spans="1:24" ht="14.45" customHeight="1">
      <c r="B13">
        <v>8</v>
      </c>
      <c r="E13" s="23" t="s">
        <v>75</v>
      </c>
      <c r="F13" t="s">
        <v>28</v>
      </c>
      <c r="G13" s="11" t="s">
        <v>53</v>
      </c>
      <c r="H13" s="13">
        <v>41821</v>
      </c>
      <c r="I13" s="13">
        <v>40990</v>
      </c>
      <c r="J13" s="18">
        <f t="shared" ca="1" si="0"/>
        <v>156</v>
      </c>
      <c r="K13" s="16">
        <v>1</v>
      </c>
      <c r="L13" s="16">
        <v>1</v>
      </c>
      <c r="M13" s="13"/>
      <c r="N13">
        <v>100</v>
      </c>
      <c r="O13" t="s">
        <v>30</v>
      </c>
      <c r="P13" s="2">
        <v>1406.03</v>
      </c>
      <c r="Q13" s="2"/>
      <c r="R13">
        <v>96.64</v>
      </c>
      <c r="T13" s="2"/>
      <c r="W13" s="34">
        <f>((P13+Q13+R13+S13+U13+V13)*14+T13)*Calculos6[[#This Row],[% JORNADA]]</f>
        <v>21037.38</v>
      </c>
    </row>
    <row r="14" spans="1:24" ht="14.45" customHeight="1">
      <c r="B14">
        <v>9</v>
      </c>
      <c r="E14" s="23" t="s">
        <v>75</v>
      </c>
      <c r="F14" t="s">
        <v>28</v>
      </c>
      <c r="G14" s="12" t="s">
        <v>85</v>
      </c>
      <c r="H14" s="14">
        <v>44692</v>
      </c>
      <c r="I14" s="14">
        <v>43752</v>
      </c>
      <c r="J14" s="18">
        <f t="shared" ca="1" si="0"/>
        <v>65</v>
      </c>
      <c r="K14" s="17">
        <v>0.75</v>
      </c>
      <c r="L14" s="16">
        <v>1</v>
      </c>
      <c r="M14" s="13"/>
      <c r="N14">
        <v>230</v>
      </c>
      <c r="O14" t="s">
        <v>30</v>
      </c>
      <c r="P14" s="2">
        <v>1655.76</v>
      </c>
      <c r="Q14" s="2"/>
      <c r="R14">
        <v>96.64</v>
      </c>
      <c r="T14" s="2">
        <v>892.05</v>
      </c>
      <c r="W14" s="34">
        <f>((P14+Q14+R14+S14+U14+V14)*14+T14)*Calculos6[[#This Row],[% JORNADA]]</f>
        <v>19069.237500000003</v>
      </c>
    </row>
    <row r="15" spans="1:24" ht="14.45" customHeight="1">
      <c r="B15">
        <v>10</v>
      </c>
      <c r="C15" t="s">
        <v>75</v>
      </c>
      <c r="E15" s="23"/>
      <c r="F15" s="11" t="s">
        <v>23</v>
      </c>
      <c r="G15" s="11" t="s">
        <v>23</v>
      </c>
      <c r="H15" s="14">
        <v>45170</v>
      </c>
      <c r="I15" s="14">
        <v>44700</v>
      </c>
      <c r="J15" s="18">
        <f t="shared" ca="1" si="0"/>
        <v>34</v>
      </c>
      <c r="K15" s="16">
        <v>1</v>
      </c>
      <c r="L15" s="16">
        <v>1</v>
      </c>
      <c r="M15" s="13"/>
      <c r="N15">
        <v>100</v>
      </c>
      <c r="O15" t="s">
        <v>30</v>
      </c>
      <c r="P15" s="2">
        <v>1990.1</v>
      </c>
      <c r="Q15" s="2"/>
      <c r="T15" s="2">
        <v>1350.52</v>
      </c>
      <c r="W15" s="34">
        <f>((P15+Q15+R15+S15+U15+V15)*14+T15)*Calculos6[[#This Row],[% JORNADA]]</f>
        <v>29211.919999999998</v>
      </c>
    </row>
    <row r="16" spans="1:24" ht="14.45" customHeight="1">
      <c r="B16">
        <v>11</v>
      </c>
      <c r="D16" t="s">
        <v>75</v>
      </c>
      <c r="E16" s="23"/>
      <c r="F16" t="s">
        <v>24</v>
      </c>
      <c r="G16" s="11" t="s">
        <v>55</v>
      </c>
      <c r="H16" s="13">
        <v>40969</v>
      </c>
      <c r="I16" s="13">
        <v>38769</v>
      </c>
      <c r="J16" s="18">
        <f t="shared" ca="1" si="0"/>
        <v>229</v>
      </c>
      <c r="K16" s="16">
        <v>1</v>
      </c>
      <c r="L16" s="16">
        <v>1</v>
      </c>
      <c r="M16" s="13"/>
      <c r="N16">
        <v>100</v>
      </c>
      <c r="O16" t="s">
        <v>30</v>
      </c>
      <c r="P16" s="2">
        <v>2388.11</v>
      </c>
      <c r="Q16" s="2">
        <v>250.52</v>
      </c>
      <c r="R16">
        <v>112.13</v>
      </c>
      <c r="T16" s="2">
        <v>1866.56</v>
      </c>
      <c r="W16" s="34">
        <f>((P16+Q16+R16+S16+U16+V16)*14+T16)*Calculos6[[#This Row],[% JORNADA]]</f>
        <v>40377.199999999997</v>
      </c>
    </row>
    <row r="17" spans="2:24" ht="14.45" customHeight="1">
      <c r="B17">
        <v>12</v>
      </c>
      <c r="C17" t="s">
        <v>75</v>
      </c>
      <c r="E17" s="23"/>
      <c r="F17" s="11" t="s">
        <v>51</v>
      </c>
      <c r="G17" s="11" t="s">
        <v>51</v>
      </c>
      <c r="H17" s="13">
        <v>41730</v>
      </c>
      <c r="I17" s="13">
        <v>40983</v>
      </c>
      <c r="J17" s="18">
        <f t="shared" ca="1" si="0"/>
        <v>156</v>
      </c>
      <c r="K17" s="16">
        <v>1</v>
      </c>
      <c r="L17" s="16">
        <v>1</v>
      </c>
      <c r="M17" s="13"/>
      <c r="N17">
        <v>100</v>
      </c>
      <c r="O17" t="s">
        <v>30</v>
      </c>
      <c r="P17" s="2">
        <v>1990.1</v>
      </c>
      <c r="Q17" s="2"/>
      <c r="R17">
        <v>96.64</v>
      </c>
      <c r="T17" s="2">
        <v>1415.88</v>
      </c>
      <c r="W17" s="34">
        <f>((P17+Q17+R17+S17+U17+V17)*14+T17)*Calculos6[[#This Row],[% JORNADA]]</f>
        <v>30630.239999999998</v>
      </c>
    </row>
    <row r="18" spans="2:24" ht="14.45" customHeight="1">
      <c r="B18">
        <v>13</v>
      </c>
      <c r="C18" t="s">
        <v>75</v>
      </c>
      <c r="E18" s="23"/>
      <c r="F18" s="11" t="s">
        <v>23</v>
      </c>
      <c r="G18" s="11" t="s">
        <v>23</v>
      </c>
      <c r="H18" s="13">
        <v>45536</v>
      </c>
      <c r="I18" s="13">
        <v>45536</v>
      </c>
      <c r="J18" s="18">
        <f t="shared" ca="1" si="0"/>
        <v>6</v>
      </c>
      <c r="K18" s="15">
        <v>0.83879999999999999</v>
      </c>
      <c r="L18" s="16">
        <v>1</v>
      </c>
      <c r="M18" s="13">
        <v>45747</v>
      </c>
      <c r="N18">
        <v>502</v>
      </c>
      <c r="O18" t="s">
        <v>30</v>
      </c>
      <c r="P18" s="2">
        <v>1990.1</v>
      </c>
      <c r="Q18" s="2"/>
      <c r="T18" s="2">
        <v>1350.52</v>
      </c>
      <c r="W18" s="34">
        <f>((P18+Q18+R18+S18+U18+V18)*14+T18)*Calculos6[[#This Row],[% JORNADA]]</f>
        <v>24502.958495999999</v>
      </c>
    </row>
    <row r="19" spans="2:24" ht="14.45" customHeight="1">
      <c r="B19">
        <v>14</v>
      </c>
      <c r="C19" t="s">
        <v>75</v>
      </c>
      <c r="E19" s="23"/>
      <c r="F19" s="11" t="s">
        <v>51</v>
      </c>
      <c r="G19" s="11" t="s">
        <v>51</v>
      </c>
      <c r="H19" s="36">
        <v>45689</v>
      </c>
      <c r="I19" s="36">
        <v>45689</v>
      </c>
      <c r="J19" s="18">
        <f ca="1">DATEDIF(I19,TODAY(),"M")</f>
        <v>1</v>
      </c>
      <c r="K19" s="37">
        <v>1</v>
      </c>
      <c r="L19" s="16">
        <v>1</v>
      </c>
      <c r="M19" s="36"/>
      <c r="N19">
        <v>410</v>
      </c>
      <c r="O19" t="s">
        <v>30</v>
      </c>
      <c r="P19" s="2">
        <v>1990.1</v>
      </c>
      <c r="Q19" s="2"/>
      <c r="T19" s="2">
        <v>1350.52</v>
      </c>
      <c r="W19" s="34">
        <f>((P19+Q19+R19+S19+U19+V19)*14+T19)*Calculos6[[#This Row],[% JORNADA]]</f>
        <v>29211.919999999998</v>
      </c>
    </row>
    <row r="20" spans="2:24" ht="14.45" customHeight="1">
      <c r="B20">
        <v>15</v>
      </c>
      <c r="E20" s="23" t="s">
        <v>75</v>
      </c>
      <c r="F20" t="s">
        <v>39</v>
      </c>
      <c r="G20" t="s">
        <v>31</v>
      </c>
      <c r="H20" s="13">
        <v>43344</v>
      </c>
      <c r="I20" s="13">
        <v>38862</v>
      </c>
      <c r="J20" s="18">
        <f t="shared" ca="1" si="0"/>
        <v>226</v>
      </c>
      <c r="K20" s="16">
        <v>1</v>
      </c>
      <c r="L20" s="16">
        <v>1</v>
      </c>
      <c r="M20" s="13"/>
      <c r="N20">
        <v>100</v>
      </c>
      <c r="O20" t="s">
        <v>30</v>
      </c>
      <c r="P20" s="2">
        <v>3472.86</v>
      </c>
      <c r="Q20" s="2">
        <v>353.44</v>
      </c>
      <c r="R20">
        <v>127.61</v>
      </c>
      <c r="T20" s="2">
        <v>2682.8</v>
      </c>
      <c r="W20" s="34">
        <f>((P20+Q20+R20+S20+U20+V20)*14+T20)*Calculos6[[#This Row],[% JORNADA]]</f>
        <v>58037.540000000008</v>
      </c>
    </row>
    <row r="21" spans="2:24" ht="14.45" customHeight="1">
      <c r="B21">
        <v>16</v>
      </c>
      <c r="E21" s="23" t="s">
        <v>75</v>
      </c>
      <c r="F21" t="s">
        <v>28</v>
      </c>
      <c r="G21" s="11" t="s">
        <v>56</v>
      </c>
      <c r="H21" s="13">
        <v>43435</v>
      </c>
      <c r="I21" s="13">
        <v>43435</v>
      </c>
      <c r="J21" s="18">
        <f t="shared" ca="1" si="0"/>
        <v>75</v>
      </c>
      <c r="K21" s="16">
        <v>1</v>
      </c>
      <c r="L21" s="16">
        <v>1</v>
      </c>
      <c r="M21" s="13"/>
      <c r="N21">
        <v>100</v>
      </c>
      <c r="O21" t="s">
        <v>30</v>
      </c>
      <c r="P21" s="2">
        <v>1827.48</v>
      </c>
      <c r="Q21" s="2"/>
      <c r="R21">
        <v>96.64</v>
      </c>
      <c r="T21" s="2"/>
      <c r="W21" s="34">
        <f>((P21+Q21+R21+S21+U21+V21)*14+T21)*Calculos6[[#This Row],[% JORNADA]]</f>
        <v>26937.68</v>
      </c>
    </row>
    <row r="22" spans="2:24" ht="14.45" customHeight="1">
      <c r="B22">
        <v>17</v>
      </c>
      <c r="C22" t="s">
        <v>75</v>
      </c>
      <c r="E22" s="23"/>
      <c r="F22" t="s">
        <v>24</v>
      </c>
      <c r="G22" s="11" t="s">
        <v>25</v>
      </c>
      <c r="H22" s="13">
        <v>44317</v>
      </c>
      <c r="I22" s="13">
        <v>43242</v>
      </c>
      <c r="J22" s="18">
        <f t="shared" ca="1" si="0"/>
        <v>82</v>
      </c>
      <c r="K22" s="16">
        <v>0.87</v>
      </c>
      <c r="L22" s="16">
        <v>1</v>
      </c>
      <c r="M22" s="13"/>
      <c r="N22">
        <v>100</v>
      </c>
      <c r="O22" t="s">
        <v>30</v>
      </c>
      <c r="P22" s="2">
        <v>2388.11</v>
      </c>
      <c r="Q22" s="2"/>
      <c r="R22" s="2">
        <v>97.553100000000001</v>
      </c>
      <c r="S22" s="2"/>
      <c r="T22" s="2">
        <v>1475.7983999999999</v>
      </c>
      <c r="W22" s="34">
        <f>((P22+Q22+R22+S22+U22+V22)*14+T22)*Calculos6[[#This Row],[% JORNADA]]</f>
        <v>31559.321166000002</v>
      </c>
    </row>
    <row r="23" spans="2:24" ht="14.45" customHeight="1">
      <c r="B23">
        <v>18</v>
      </c>
      <c r="C23" t="s">
        <v>75</v>
      </c>
      <c r="E23" s="23"/>
      <c r="F23" s="11" t="s">
        <v>23</v>
      </c>
      <c r="G23" s="11" t="s">
        <v>57</v>
      </c>
      <c r="H23" s="13">
        <v>45566</v>
      </c>
      <c r="I23" s="13">
        <v>45375</v>
      </c>
      <c r="J23" s="18">
        <f t="shared" ca="1" si="0"/>
        <v>12</v>
      </c>
      <c r="K23" s="16">
        <v>1</v>
      </c>
      <c r="L23" s="16">
        <v>1</v>
      </c>
      <c r="M23" s="13">
        <v>45747</v>
      </c>
      <c r="N23">
        <v>402</v>
      </c>
      <c r="O23" t="s">
        <v>30</v>
      </c>
      <c r="P23" s="2">
        <v>1990.1</v>
      </c>
      <c r="Q23" s="2"/>
      <c r="T23" s="2">
        <v>1350.52</v>
      </c>
      <c r="W23" s="34">
        <f>((P23+Q23+R23+S23+U23+V23)*14+T23)*Calculos6[[#This Row],[% JORNADA]]</f>
        <v>29211.919999999998</v>
      </c>
    </row>
    <row r="24" spans="2:24" ht="14.45" customHeight="1">
      <c r="B24">
        <v>19</v>
      </c>
      <c r="E24" s="23" t="s">
        <v>75</v>
      </c>
      <c r="F24" t="s">
        <v>29</v>
      </c>
      <c r="G24" t="s">
        <v>61</v>
      </c>
      <c r="H24" s="13">
        <v>44136</v>
      </c>
      <c r="I24" s="13">
        <v>39405</v>
      </c>
      <c r="J24" s="18">
        <f t="shared" ca="1" si="0"/>
        <v>208</v>
      </c>
      <c r="K24" s="16">
        <v>1</v>
      </c>
      <c r="L24" s="16">
        <v>1</v>
      </c>
      <c r="M24" s="13"/>
      <c r="N24">
        <v>100</v>
      </c>
      <c r="O24" t="s">
        <v>30</v>
      </c>
      <c r="P24" s="2">
        <v>1990.1</v>
      </c>
      <c r="Q24" s="2">
        <v>417.22</v>
      </c>
      <c r="R24">
        <v>112.13</v>
      </c>
      <c r="T24" s="2">
        <v>1710</v>
      </c>
      <c r="W24" s="34">
        <f>((P24+Q24+R24+S24+U24+V24)*14+T24)*Calculos6[[#This Row],[% JORNADA]]</f>
        <v>36982.299999999996</v>
      </c>
    </row>
    <row r="25" spans="2:24" ht="14.45" customHeight="1">
      <c r="B25">
        <v>20</v>
      </c>
      <c r="D25" t="s">
        <v>75</v>
      </c>
      <c r="E25" s="23"/>
      <c r="F25" t="s">
        <v>24</v>
      </c>
      <c r="G25" s="11" t="s">
        <v>25</v>
      </c>
      <c r="H25" s="13">
        <v>44621</v>
      </c>
      <c r="I25" s="13">
        <v>43678</v>
      </c>
      <c r="J25" s="18">
        <f t="shared" ca="1" si="0"/>
        <v>67</v>
      </c>
      <c r="K25" s="16">
        <v>1</v>
      </c>
      <c r="L25" s="16">
        <v>1</v>
      </c>
      <c r="M25" s="13"/>
      <c r="N25">
        <v>100</v>
      </c>
      <c r="O25" t="s">
        <v>30</v>
      </c>
      <c r="P25" s="2">
        <v>2388.11</v>
      </c>
      <c r="Q25" s="2"/>
      <c r="R25">
        <v>112.13</v>
      </c>
      <c r="T25" s="2">
        <v>1696.32</v>
      </c>
      <c r="W25" s="34">
        <f>((P25+Q25+R25+S25+U25+V25)*14+T25)*Calculos6[[#This Row],[% JORNADA]]</f>
        <v>36699.68</v>
      </c>
    </row>
    <row r="26" spans="2:24" ht="14.45" customHeight="1">
      <c r="B26">
        <v>21</v>
      </c>
      <c r="E26" s="23"/>
      <c r="F26" t="s">
        <v>33</v>
      </c>
      <c r="G26" s="11" t="s">
        <v>62</v>
      </c>
      <c r="H26" s="13">
        <v>45536</v>
      </c>
      <c r="I26" s="13">
        <v>34050</v>
      </c>
      <c r="J26" s="18">
        <f t="shared" ca="1" si="0"/>
        <v>384</v>
      </c>
      <c r="K26" s="16">
        <v>1</v>
      </c>
      <c r="L26" s="16">
        <v>1</v>
      </c>
      <c r="M26" s="13"/>
      <c r="N26">
        <v>100</v>
      </c>
      <c r="O26" t="s">
        <v>30</v>
      </c>
      <c r="P26" s="2">
        <v>2894.4</v>
      </c>
      <c r="Q26" s="2">
        <v>426.16</v>
      </c>
      <c r="R26">
        <v>127.61</v>
      </c>
      <c r="T26" s="2">
        <v>2589.3200000000002</v>
      </c>
      <c r="U26">
        <v>367.99</v>
      </c>
      <c r="W26" s="34">
        <f>((P26+Q26+R26+S26+U26+V26)*14+T26)*Calculos6[[#This Row],[% JORNADA]]</f>
        <v>56015.56</v>
      </c>
    </row>
    <row r="27" spans="2:24" ht="14.45" customHeight="1">
      <c r="B27">
        <v>22</v>
      </c>
      <c r="E27" s="23" t="s">
        <v>75</v>
      </c>
      <c r="F27" t="s">
        <v>29</v>
      </c>
      <c r="G27" s="12" t="s">
        <v>58</v>
      </c>
      <c r="H27" s="13">
        <v>41016</v>
      </c>
      <c r="I27" s="13">
        <v>39121</v>
      </c>
      <c r="J27" s="18">
        <f t="shared" ca="1" si="0"/>
        <v>217</v>
      </c>
      <c r="K27" s="16">
        <v>1</v>
      </c>
      <c r="L27" s="16">
        <v>1</v>
      </c>
      <c r="M27" s="13"/>
      <c r="N27">
        <v>100</v>
      </c>
      <c r="O27" t="s">
        <v>30</v>
      </c>
      <c r="P27" s="2">
        <v>1655.76</v>
      </c>
      <c r="Q27" s="2">
        <v>286.22000000000003</v>
      </c>
      <c r="R27">
        <v>96.64</v>
      </c>
      <c r="T27" s="2">
        <v>1577</v>
      </c>
      <c r="U27">
        <v>88.06</v>
      </c>
      <c r="V27">
        <v>197.87</v>
      </c>
      <c r="W27" s="34">
        <f>((P27+Q27+R27+S27+U27+V27)*14+T27)*Calculos6[[#This Row],[% JORNADA]]</f>
        <v>34120.700000000004</v>
      </c>
    </row>
    <row r="28" spans="2:24" ht="14.45" customHeight="1">
      <c r="B28">
        <v>23</v>
      </c>
      <c r="D28" t="s">
        <v>75</v>
      </c>
      <c r="E28" s="23"/>
      <c r="F28" s="11" t="s">
        <v>23</v>
      </c>
      <c r="G28" s="11" t="s">
        <v>54</v>
      </c>
      <c r="H28" s="14">
        <v>44256</v>
      </c>
      <c r="I28" s="14">
        <v>42352</v>
      </c>
      <c r="J28" s="18">
        <f t="shared" ca="1" si="0"/>
        <v>111</v>
      </c>
      <c r="K28" s="16">
        <v>1</v>
      </c>
      <c r="L28" s="16">
        <v>1</v>
      </c>
      <c r="M28" s="13"/>
      <c r="N28">
        <v>100</v>
      </c>
      <c r="O28" t="s">
        <v>30</v>
      </c>
      <c r="P28" s="2">
        <v>1990.1</v>
      </c>
      <c r="Q28" s="2"/>
      <c r="R28">
        <v>96.64</v>
      </c>
      <c r="T28" s="2">
        <v>1415.88</v>
      </c>
      <c r="W28" s="34">
        <f>((P28+Q28+R28+S28+U28+V28)*14+T28)*Calculos6[[#This Row],[% JORNADA]]</f>
        <v>30630.239999999998</v>
      </c>
    </row>
    <row r="29" spans="2:24" ht="14.45" customHeight="1">
      <c r="B29">
        <v>24</v>
      </c>
      <c r="C29" t="s">
        <v>75</v>
      </c>
      <c r="E29" s="23"/>
      <c r="F29" s="11" t="s">
        <v>51</v>
      </c>
      <c r="G29" s="11" t="s">
        <v>59</v>
      </c>
      <c r="H29" s="13">
        <v>43435</v>
      </c>
      <c r="I29" s="13">
        <v>43403</v>
      </c>
      <c r="J29" s="18">
        <f t="shared" ca="1" si="0"/>
        <v>76</v>
      </c>
      <c r="K29" s="16">
        <v>1</v>
      </c>
      <c r="L29" s="16">
        <v>1</v>
      </c>
      <c r="M29" s="13"/>
      <c r="N29">
        <v>100</v>
      </c>
      <c r="O29" t="s">
        <v>30</v>
      </c>
      <c r="P29" s="2">
        <v>1990.1</v>
      </c>
      <c r="Q29" s="2"/>
      <c r="R29">
        <v>96.64</v>
      </c>
      <c r="T29" s="2">
        <v>1415.88</v>
      </c>
      <c r="W29" s="34">
        <f>((P29+Q29+R29+S29+U29+V29)*14+T29)*Calculos6[[#This Row],[% JORNADA]]</f>
        <v>30630.239999999998</v>
      </c>
    </row>
    <row r="30" spans="2:24" ht="14.45" customHeight="1">
      <c r="B30">
        <v>25</v>
      </c>
      <c r="D30" t="s">
        <v>75</v>
      </c>
      <c r="E30" s="23"/>
      <c r="F30" s="11" t="s">
        <v>23</v>
      </c>
      <c r="G30" s="11" t="s">
        <v>54</v>
      </c>
      <c r="H30" s="36">
        <v>45566</v>
      </c>
      <c r="I30" s="36">
        <v>45566</v>
      </c>
      <c r="J30" s="18">
        <f ca="1">DATEDIF(I30,TODAY(),"M")</f>
        <v>5</v>
      </c>
      <c r="K30" s="15">
        <v>0.65790000000000004</v>
      </c>
      <c r="L30" s="37">
        <v>1</v>
      </c>
      <c r="M30" s="36">
        <v>45747</v>
      </c>
      <c r="N30">
        <v>510</v>
      </c>
      <c r="O30" t="s">
        <v>30</v>
      </c>
      <c r="P30" s="2">
        <v>1990.1</v>
      </c>
      <c r="Q30" s="2"/>
      <c r="T30" s="2">
        <v>888.5</v>
      </c>
      <c r="W30" s="34">
        <f>((P30+Q30+R30+S30+U30+V30)*14+T30)*Calculos6[[#This Row],[% JORNADA]]</f>
        <v>18914.559209999999</v>
      </c>
      <c r="X30" t="s">
        <v>77</v>
      </c>
    </row>
    <row r="31" spans="2:24" ht="14.45" customHeight="1">
      <c r="B31">
        <v>26</v>
      </c>
      <c r="D31" t="s">
        <v>75</v>
      </c>
      <c r="E31" s="23"/>
      <c r="F31" s="11" t="s">
        <v>23</v>
      </c>
      <c r="G31" s="11" t="s">
        <v>54</v>
      </c>
      <c r="H31" s="13">
        <v>45327</v>
      </c>
      <c r="I31" s="13">
        <v>45327</v>
      </c>
      <c r="J31" s="18">
        <f t="shared" ca="1" si="0"/>
        <v>13</v>
      </c>
      <c r="K31" s="16">
        <v>0.5</v>
      </c>
      <c r="L31" s="16">
        <v>1</v>
      </c>
      <c r="M31" s="13">
        <v>45747</v>
      </c>
      <c r="N31">
        <v>510</v>
      </c>
      <c r="O31" t="s">
        <v>30</v>
      </c>
      <c r="P31" s="2">
        <v>1990.1</v>
      </c>
      <c r="Q31" s="2"/>
      <c r="T31" s="2">
        <v>675.26</v>
      </c>
      <c r="W31" s="34">
        <f>((P31+Q31+R31+S31+U31+V31)*14+T31)*Calculos6[[#This Row],[% JORNADA]]</f>
        <v>14268.329999999998</v>
      </c>
      <c r="X31" t="s">
        <v>77</v>
      </c>
    </row>
    <row r="32" spans="2:24" ht="14.45" customHeight="1">
      <c r="B32">
        <v>27</v>
      </c>
      <c r="E32" s="23" t="s">
        <v>75</v>
      </c>
      <c r="F32" t="s">
        <v>33</v>
      </c>
      <c r="G32" s="12" t="s">
        <v>50</v>
      </c>
      <c r="H32" s="13">
        <v>45601</v>
      </c>
      <c r="I32" s="13">
        <v>42037</v>
      </c>
      <c r="J32" s="18">
        <f t="shared" ca="1" si="0"/>
        <v>121</v>
      </c>
      <c r="K32" s="16">
        <v>0.25</v>
      </c>
      <c r="L32" s="16">
        <v>1</v>
      </c>
      <c r="M32" s="13">
        <v>46559</v>
      </c>
      <c r="N32">
        <v>540</v>
      </c>
      <c r="O32" t="s">
        <v>30</v>
      </c>
      <c r="P32" s="2">
        <v>3472.86</v>
      </c>
      <c r="Q32" s="2">
        <v>457.97</v>
      </c>
      <c r="R32">
        <v>127.61</v>
      </c>
      <c r="T32" s="2">
        <v>688.56</v>
      </c>
      <c r="W32" s="34">
        <f>((P32+Q32+R32+S32+U32+V32)*14+T32)*Calculos6[[#This Row],[% JORNADA]]</f>
        <v>14376.68</v>
      </c>
      <c r="X32" t="s">
        <v>83</v>
      </c>
    </row>
    <row r="33" spans="1:24" ht="14.45" customHeight="1">
      <c r="B33">
        <v>28</v>
      </c>
      <c r="D33" t="s">
        <v>75</v>
      </c>
      <c r="E33" s="23"/>
      <c r="F33" t="s">
        <v>24</v>
      </c>
      <c r="G33" s="12" t="s">
        <v>26</v>
      </c>
      <c r="H33" s="14">
        <v>45180</v>
      </c>
      <c r="I33" s="14">
        <v>40984</v>
      </c>
      <c r="J33" s="18">
        <f t="shared" ca="1" si="0"/>
        <v>156</v>
      </c>
      <c r="K33" s="16">
        <v>1</v>
      </c>
      <c r="L33" s="16">
        <v>1</v>
      </c>
      <c r="M33" s="14"/>
      <c r="N33">
        <v>100</v>
      </c>
      <c r="O33" t="s">
        <v>30</v>
      </c>
      <c r="P33" s="2">
        <v>2388.11</v>
      </c>
      <c r="Q33" s="2"/>
      <c r="R33">
        <v>112.13</v>
      </c>
      <c r="T33" s="2">
        <v>1696.32</v>
      </c>
      <c r="W33" s="34">
        <f>((P33+Q33+R33+S33+U33+V33)*14+T33)*Calculos6[[#This Row],[% JORNADA]]</f>
        <v>36699.68</v>
      </c>
      <c r="X33" t="s">
        <v>63</v>
      </c>
    </row>
    <row r="34" spans="1:24">
      <c r="B34">
        <v>29</v>
      </c>
      <c r="D34" t="s">
        <v>75</v>
      </c>
      <c r="E34" s="23"/>
      <c r="F34" t="s">
        <v>24</v>
      </c>
      <c r="G34" s="25" t="s">
        <v>60</v>
      </c>
      <c r="H34" s="26" t="s">
        <v>76</v>
      </c>
      <c r="I34" s="26" t="s">
        <v>76</v>
      </c>
      <c r="J34" s="27">
        <f ca="1">DATEDIF(I34,TODAY(),"M")</f>
        <v>12</v>
      </c>
      <c r="K34" s="28">
        <v>0.1908</v>
      </c>
      <c r="L34" s="29">
        <v>1</v>
      </c>
      <c r="M34" s="30"/>
      <c r="N34">
        <v>510</v>
      </c>
      <c r="O34" t="s">
        <v>30</v>
      </c>
      <c r="P34" s="2">
        <v>2388.11</v>
      </c>
      <c r="Q34" s="2"/>
      <c r="T34" s="2">
        <v>309.14</v>
      </c>
      <c r="W34" s="34">
        <f>((P34+Q34+R34+S34+U34+V34)*14+T34)*Calculos6[[#This Row],[% JORNADA]]</f>
        <v>6438.1033440000001</v>
      </c>
      <c r="X34" t="s">
        <v>35</v>
      </c>
    </row>
    <row r="35" spans="1:24">
      <c r="A35" t="s">
        <v>22</v>
      </c>
      <c r="E35" s="23"/>
      <c r="G35" s="25"/>
      <c r="M35" s="26"/>
    </row>
    <row r="36" spans="1:24">
      <c r="H36"/>
      <c r="I36"/>
      <c r="J36"/>
      <c r="K36"/>
      <c r="M36"/>
    </row>
  </sheetData>
  <pageMargins left="0.7" right="0.7" top="0.75" bottom="0.75" header="0.3" footer="0.3"/>
  <pageSetup paperSize="9" scale="42" orientation="portrait" r:id="rId1"/>
  <colBreaks count="1" manualBreakCount="1">
    <brk id="12" max="33" man="1"/>
  </colBreaks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"/>
  <sheetViews>
    <sheetView topLeftCell="A4" zoomScaleNormal="100" workbookViewId="0">
      <pane ySplit="5" topLeftCell="A9" activePane="bottomLeft" state="frozen"/>
      <selection activeCell="A4" sqref="A4"/>
      <selection pane="bottomLeft" activeCell="C16" sqref="C15:C16"/>
    </sheetView>
  </sheetViews>
  <sheetFormatPr baseColWidth="10" defaultRowHeight="15"/>
  <cols>
    <col min="1" max="1" width="5.5703125" customWidth="1"/>
    <col min="2" max="2" width="5" customWidth="1"/>
    <col min="3" max="3" width="28.28515625" customWidth="1"/>
    <col min="4" max="4" width="22.7109375" customWidth="1"/>
    <col min="5" max="5" width="19.85546875" customWidth="1"/>
    <col min="6" max="6" width="11.7109375" style="1" customWidth="1"/>
    <col min="7" max="7" width="12.85546875" style="1" customWidth="1"/>
    <col min="8" max="8" width="12.7109375" style="2" customWidth="1"/>
    <col min="9" max="9" width="11.42578125" style="3" customWidth="1"/>
    <col min="10" max="10" width="13.42578125" customWidth="1"/>
    <col min="11" max="11" width="13.28515625" style="1" customWidth="1"/>
    <col min="12" max="12" width="10.85546875" customWidth="1"/>
    <col min="13" max="13" width="66.7109375" customWidth="1"/>
    <col min="14" max="14" width="11.7109375" customWidth="1"/>
    <col min="15" max="15" width="9.85546875" customWidth="1"/>
    <col min="16" max="16" width="13.5703125" customWidth="1"/>
    <col min="17" max="17" width="13.7109375" customWidth="1"/>
    <col min="18" max="18" width="11.28515625" customWidth="1"/>
    <col min="19" max="19" width="13.85546875" bestFit="1" customWidth="1"/>
    <col min="20" max="20" width="12.5703125" bestFit="1" customWidth="1"/>
    <col min="21" max="21" width="12.5703125" customWidth="1"/>
    <col min="22" max="22" width="34.7109375" customWidth="1"/>
  </cols>
  <sheetData>
    <row r="1" spans="1:22">
      <c r="B1" t="s">
        <v>0</v>
      </c>
      <c r="I1" s="3" t="s">
        <v>1</v>
      </c>
      <c r="J1">
        <v>44977</v>
      </c>
    </row>
    <row r="4" spans="1:22">
      <c r="B4" t="s">
        <v>0</v>
      </c>
      <c r="D4" s="22" t="s">
        <v>65</v>
      </c>
      <c r="I4" s="3" t="s">
        <v>1</v>
      </c>
      <c r="J4" s="1">
        <f ca="1">TODAY()</f>
        <v>45744</v>
      </c>
    </row>
    <row r="7" spans="1:22">
      <c r="H7" s="1"/>
      <c r="O7" t="s">
        <v>2</v>
      </c>
    </row>
    <row r="8" spans="1:22" s="4" customFormat="1" ht="37.9" customHeight="1">
      <c r="A8" s="4" t="s">
        <v>3</v>
      </c>
      <c r="B8" s="4" t="s">
        <v>4</v>
      </c>
      <c r="C8" s="4" t="s">
        <v>5</v>
      </c>
      <c r="D8" s="4" t="s">
        <v>6</v>
      </c>
      <c r="E8" s="4" t="s">
        <v>7</v>
      </c>
      <c r="F8" s="5" t="s">
        <v>8</v>
      </c>
      <c r="G8" s="9" t="s">
        <v>9</v>
      </c>
      <c r="H8" s="7" t="s">
        <v>10</v>
      </c>
      <c r="I8" s="6" t="s">
        <v>11</v>
      </c>
      <c r="J8" s="8" t="s">
        <v>12</v>
      </c>
      <c r="K8" s="9" t="s">
        <v>13</v>
      </c>
      <c r="L8" s="8" t="s">
        <v>14</v>
      </c>
      <c r="M8" s="4" t="s">
        <v>15</v>
      </c>
      <c r="N8" s="8" t="s">
        <v>79</v>
      </c>
      <c r="O8" s="4" t="s">
        <v>16</v>
      </c>
      <c r="P8" s="8" t="s">
        <v>17</v>
      </c>
      <c r="Q8" s="4" t="s">
        <v>18</v>
      </c>
      <c r="R8" s="4" t="s">
        <v>37</v>
      </c>
      <c r="S8" s="4" t="s">
        <v>19</v>
      </c>
      <c r="T8" s="4" t="s">
        <v>20</v>
      </c>
      <c r="U8" s="8" t="s">
        <v>78</v>
      </c>
      <c r="V8" s="4" t="s">
        <v>21</v>
      </c>
    </row>
    <row r="9" spans="1:22" ht="14.45" customHeight="1">
      <c r="B9">
        <v>1</v>
      </c>
      <c r="C9" t="s">
        <v>65</v>
      </c>
      <c r="D9" s="11" t="s">
        <v>23</v>
      </c>
      <c r="E9" s="11" t="s">
        <v>23</v>
      </c>
      <c r="F9" s="1">
        <v>44621</v>
      </c>
      <c r="G9" s="1">
        <v>43529</v>
      </c>
      <c r="H9" s="18">
        <f t="shared" ref="H9:H11" ca="1" si="0">DATEDIF(G9,TODAY(),"M")</f>
        <v>72</v>
      </c>
      <c r="I9" s="19">
        <v>1</v>
      </c>
      <c r="J9" s="19">
        <v>1</v>
      </c>
      <c r="L9">
        <v>100</v>
      </c>
      <c r="M9" t="s">
        <v>30</v>
      </c>
      <c r="N9" s="2">
        <v>1990.1</v>
      </c>
      <c r="Q9">
        <v>96.64</v>
      </c>
      <c r="S9" s="2">
        <v>1415.88</v>
      </c>
      <c r="U9" s="34">
        <f>((N9+O9+P9+Q9+R9+T9)*14+S9)*Calculos3457[[#This Row],[% JORNADA]]</f>
        <v>30630.239999999998</v>
      </c>
    </row>
    <row r="10" spans="1:22" ht="14.45" customHeight="1">
      <c r="B10">
        <v>2</v>
      </c>
      <c r="C10" t="s">
        <v>65</v>
      </c>
      <c r="D10" t="s">
        <v>28</v>
      </c>
      <c r="E10" t="s">
        <v>38</v>
      </c>
      <c r="F10" s="1">
        <v>44692</v>
      </c>
      <c r="G10" s="1">
        <v>44573</v>
      </c>
      <c r="H10" s="18">
        <f t="shared" ca="1" si="0"/>
        <v>38</v>
      </c>
      <c r="I10" s="19">
        <v>0.06</v>
      </c>
      <c r="J10" s="19">
        <v>1</v>
      </c>
      <c r="L10">
        <v>200</v>
      </c>
      <c r="M10" t="s">
        <v>30</v>
      </c>
      <c r="N10" s="2">
        <v>1406.03</v>
      </c>
      <c r="U10" s="34">
        <f>((N10+O10+P10+Q10+R10+T10)*14+S10)*Calculos3457[[#This Row],[% JORNADA]]</f>
        <v>1181.0651999999998</v>
      </c>
    </row>
    <row r="11" spans="1:22" ht="14.45" customHeight="1">
      <c r="B11">
        <v>3</v>
      </c>
      <c r="C11" t="s">
        <v>65</v>
      </c>
      <c r="D11" t="s">
        <v>24</v>
      </c>
      <c r="E11" t="s">
        <v>50</v>
      </c>
      <c r="F11" s="1">
        <v>44317</v>
      </c>
      <c r="G11" s="1">
        <v>43242</v>
      </c>
      <c r="H11" s="18">
        <f t="shared" ca="1" si="0"/>
        <v>82</v>
      </c>
      <c r="I11" s="19">
        <v>0.13</v>
      </c>
      <c r="J11" s="19">
        <v>1</v>
      </c>
      <c r="L11">
        <v>100</v>
      </c>
      <c r="M11" t="s">
        <v>30</v>
      </c>
      <c r="N11" s="2">
        <v>2388.11</v>
      </c>
      <c r="Q11" s="10">
        <v>112.13</v>
      </c>
      <c r="S11">
        <v>220.52</v>
      </c>
      <c r="U11" s="34">
        <f>((N11+O11+P11+Q11+R11+T11)*14+S11)*Calculos3457[[#This Row],[% JORNADA]]</f>
        <v>4579.1044000000002</v>
      </c>
    </row>
    <row r="12" spans="1:22">
      <c r="A12" t="s">
        <v>22</v>
      </c>
      <c r="F12"/>
      <c r="G12"/>
      <c r="H12"/>
      <c r="I12"/>
      <c r="K12"/>
    </row>
  </sheetData>
  <pageMargins left="0.7" right="0.7" top="0.75" bottom="0.75" header="0.3" footer="0.3"/>
  <pageSetup paperSize="9" scale="42" orientation="portrait" r:id="rId1"/>
  <colBreaks count="1" manualBreakCount="1">
    <brk id="12" max="8" man="1"/>
  </col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CRPS PAMPLONA</vt:lpstr>
      <vt:lpstr>CRPS ESTELLA</vt:lpstr>
      <vt:lpstr>CRPS TUDELA</vt:lpstr>
      <vt:lpstr>PISO SUP TUDELA</vt:lpstr>
      <vt:lpstr>CRPS Y RH FELIX GARRIDO</vt:lpstr>
      <vt:lpstr>PISO SUP PAMPLONA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X044072</dc:creator>
  <cp:lastModifiedBy>x035132</cp:lastModifiedBy>
  <cp:lastPrinted>2025-02-06T11:48:35Z</cp:lastPrinted>
  <dcterms:created xsi:type="dcterms:W3CDTF">2024-04-12T06:57:07Z</dcterms:created>
  <dcterms:modified xsi:type="dcterms:W3CDTF">2025-03-28T13:01:59Z</dcterms:modified>
</cp:coreProperties>
</file>