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390" windowWidth="19050" windowHeight="6435"/>
  </bookViews>
  <sheets>
    <sheet name="Datos" sheetId="1" r:id="rId1"/>
    <sheet name="Representación" sheetId="4" r:id="rId2"/>
  </sheets>
  <definedNames>
    <definedName name="_Rng01">Datos!$C$4:$C$14</definedName>
    <definedName name="BaseHonDir">Datos!$D$30</definedName>
    <definedName name="BaseHonEjec">Datos!$D$37</definedName>
    <definedName name="BaseHonPry">Datos!$D$25</definedName>
    <definedName name="BenInd">Datos!$D$18</definedName>
    <definedName name="DedDir">Datos!$D$29</definedName>
    <definedName name="DedEjec">Datos!$D$36</definedName>
    <definedName name="DedPry">Datos!$D$24</definedName>
    <definedName name="GasGen">Datos!$D$17</definedName>
    <definedName name="HonDir">Datos!$D$28</definedName>
    <definedName name="HonEjec">Datos!$D$35</definedName>
    <definedName name="HonPry">Datos!$D$23</definedName>
    <definedName name="IVADir">Datos!$D$31</definedName>
    <definedName name="IVAEjec">Datos!$D$38</definedName>
    <definedName name="IVAPresCont">Datos!$D$20</definedName>
    <definedName name="IVAPry">Datos!$D$26</definedName>
    <definedName name="PEM">Datos!$D$16</definedName>
    <definedName name="PorBenInd">Datos!$C$18</definedName>
    <definedName name="PorDedDir">Datos!$C$29</definedName>
    <definedName name="PorDedEjec">Datos!$C$36</definedName>
    <definedName name="PorDedPry">Datos!$C$24</definedName>
    <definedName name="PorGasGen">Datos!$C$17</definedName>
    <definedName name="PorHonDir">Datos!$C$28</definedName>
    <definedName name="PorHonEjec">Datos!$C$35</definedName>
    <definedName name="PorHonPry">Datos!$C$23</definedName>
    <definedName name="PorIVADir">Datos!$C$31</definedName>
    <definedName name="PorIVAEjec">Datos!$C$38</definedName>
    <definedName name="PorIVAPresCont">Datos!$C$20</definedName>
    <definedName name="PorIVAPry">Datos!$C$26</definedName>
    <definedName name="PresCont">Datos!$D$19</definedName>
    <definedName name="PresLic">Datos!$D$21</definedName>
    <definedName name="PresLiq">Datos!$D$43</definedName>
    <definedName name="Rng00">Datos!$B$4:$B$14</definedName>
    <definedName name="TotHon">Datos!$D$41</definedName>
    <definedName name="TotHonDir">Datos!$D$32</definedName>
    <definedName name="TotHonEjec">Datos!$D$39</definedName>
    <definedName name="TotHonPry">Datos!$D$27</definedName>
    <definedName name="TotHonPryDir">Datos!$D$33</definedName>
  </definedNames>
  <calcPr calcId="145621" fullPrecision="0"/>
</workbook>
</file>

<file path=xl/calcChain.xml><?xml version="1.0" encoding="utf-8"?>
<calcChain xmlns="http://schemas.openxmlformats.org/spreadsheetml/2006/main">
  <c r="I23" i="1" l="1"/>
  <c r="I21" i="1"/>
  <c r="I20" i="1"/>
  <c r="I18" i="1"/>
  <c r="I16" i="1"/>
  <c r="I14" i="1"/>
  <c r="I13" i="1"/>
  <c r="I12" i="1"/>
  <c r="I10" i="1"/>
  <c r="I9" i="1"/>
  <c r="I8" i="1"/>
  <c r="D35" i="1" l="1"/>
  <c r="D36" i="1" s="1"/>
  <c r="D37" i="1" s="1"/>
  <c r="D28" i="1"/>
  <c r="D29" i="1" s="1"/>
  <c r="D30" i="1" s="1"/>
  <c r="D23" i="1"/>
  <c r="D24" i="1" s="1"/>
  <c r="D25" i="1" s="1"/>
  <c r="D18" i="1"/>
  <c r="D17" i="1"/>
  <c r="D16" i="1"/>
  <c r="C14" i="1"/>
  <c r="C13" i="1"/>
  <c r="C12" i="1"/>
  <c r="C11" i="1"/>
  <c r="C10" i="1"/>
  <c r="C9" i="1"/>
  <c r="C8" i="1"/>
  <c r="C7" i="1"/>
  <c r="C6" i="1"/>
  <c r="C5" i="1"/>
  <c r="C4" i="1"/>
  <c r="D19" i="1" l="1"/>
  <c r="D20" i="1" s="1"/>
  <c r="D21" i="1" s="1"/>
  <c r="D26" i="1"/>
  <c r="D27" i="1" s="1"/>
  <c r="D38" i="1"/>
  <c r="D39" i="1" s="1"/>
  <c r="D31" i="1"/>
  <c r="D32" i="1" s="1"/>
  <c r="D33" i="1" l="1"/>
  <c r="D41" i="1" s="1"/>
  <c r="D43" i="1" s="1"/>
  <c r="D45" i="1" s="1"/>
</calcChain>
</file>

<file path=xl/sharedStrings.xml><?xml version="1.0" encoding="utf-8"?>
<sst xmlns="http://schemas.openxmlformats.org/spreadsheetml/2006/main" count="69" uniqueCount="56">
  <si>
    <t>A</t>
  </si>
  <si>
    <t>B</t>
  </si>
  <si>
    <t>3 = 1 + 2</t>
  </si>
  <si>
    <t>2 = A + B</t>
  </si>
  <si>
    <t>RESUMEN GENERAL DEL PRESUPUESTO</t>
  </si>
  <si>
    <t>PRESUPUESTO DE EJECUCIÓN MATERIAL</t>
  </si>
  <si>
    <t>Gastos generales</t>
  </si>
  <si>
    <t>Beneficio industrial</t>
  </si>
  <si>
    <t>Suma</t>
  </si>
  <si>
    <t>PRESUPUESTO BASE DE LICITACIÓN</t>
  </si>
  <si>
    <t>HONORARIOS PROYECTO</t>
  </si>
  <si>
    <t>Deducciones o incrementos (obra oficial, reforma, etc)</t>
  </si>
  <si>
    <t>HONORARIOS DIRECCIÓN DE OBRA</t>
  </si>
  <si>
    <t>HONORARIOS DE PROYECTO Y DIRECCIÓN</t>
  </si>
  <si>
    <t>DIRECCIÓN DE EJECUCIÓN</t>
  </si>
  <si>
    <t>HONORARIOS DE DIRECCIÓN DE EJECUCIÓN</t>
  </si>
  <si>
    <t>HONORARIOS</t>
  </si>
  <si>
    <t>PRESUPUESTO LÍQUIDO</t>
  </si>
  <si>
    <t>02</t>
  </si>
  <si>
    <t>Desbroce, nivelación y compactación</t>
  </si>
  <si>
    <t>03</t>
  </si>
  <si>
    <t>excavaciones</t>
  </si>
  <si>
    <t>04</t>
  </si>
  <si>
    <t>rellenos y nivelaciones</t>
  </si>
  <si>
    <t>05</t>
  </si>
  <si>
    <t>Drenaje</t>
  </si>
  <si>
    <t>06</t>
  </si>
  <si>
    <t>Perfilado del circuito y base pavimento</t>
  </si>
  <si>
    <t>07</t>
  </si>
  <si>
    <t>Asfaltado</t>
  </si>
  <si>
    <t>08</t>
  </si>
  <si>
    <t>Marcas viales circuito</t>
  </si>
  <si>
    <t>09</t>
  </si>
  <si>
    <t>Alumbrado</t>
  </si>
  <si>
    <t>10</t>
  </si>
  <si>
    <t>Acondicionamiento entorno</t>
  </si>
  <si>
    <t>11</t>
  </si>
  <si>
    <t>Mobiliario</t>
  </si>
  <si>
    <t>01</t>
  </si>
  <si>
    <t>seguridad y salud</t>
  </si>
  <si>
    <t xml:space="preserve">      5,00%</t>
  </si>
  <si>
    <t xml:space="preserve">     10,00%</t>
  </si>
  <si>
    <t>IVA</t>
  </si>
  <si>
    <t xml:space="preserve">     21,00%</t>
  </si>
  <si>
    <t>27 febrero 2023</t>
  </si>
  <si>
    <t>PEM obras</t>
  </si>
  <si>
    <t>GG</t>
  </si>
  <si>
    <t>BI</t>
  </si>
  <si>
    <t>PC</t>
  </si>
  <si>
    <t>Pto</t>
  </si>
  <si>
    <t>DO</t>
  </si>
  <si>
    <t>Honorarios</t>
  </si>
  <si>
    <t>Total</t>
  </si>
  <si>
    <t xml:space="preserve">Mod Contrato </t>
  </si>
  <si>
    <t>total</t>
  </si>
  <si>
    <t>Limitacin 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</si>
</sst>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10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sz val="9"/>
      <color indexed="10"/>
      <name val="Arial Narrow"/>
      <family val="2"/>
    </font>
    <font>
      <sz val="9"/>
      <color indexed="14"/>
      <name val="Arial"/>
      <family val="2"/>
    </font>
    <font>
      <sz val="9"/>
      <name val="Arial Narrow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0">
    <xf numFmtId="0" fontId="0" fillId="0" borderId="0" xfId="0"/>
    <xf numFmtId="0" fontId="1" fillId="0" borderId="1" xfId="0" applyFont="1" applyFill="1" applyBorder="1" applyAlignment="1">
      <alignment vertical="top"/>
    </xf>
    <xf numFmtId="4" fontId="5" fillId="2" borderId="0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/>
    </xf>
    <xf numFmtId="0" fontId="6" fillId="0" borderId="0" xfId="0" applyFont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vertical="top"/>
    </xf>
    <xf numFmtId="49" fontId="1" fillId="0" borderId="0" xfId="0" applyNumberFormat="1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horizontal="right" vertical="top" wrapText="1"/>
    </xf>
    <xf numFmtId="10" fontId="5" fillId="2" borderId="0" xfId="0" applyNumberFormat="1" applyFont="1" applyFill="1" applyBorder="1" applyAlignment="1">
      <alignment horizontal="right" vertical="top" wrapText="1"/>
    </xf>
    <xf numFmtId="10" fontId="1" fillId="0" borderId="0" xfId="0" applyNumberFormat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top"/>
    </xf>
    <xf numFmtId="4" fontId="5" fillId="2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left" vertical="top" wrapText="1"/>
    </xf>
    <xf numFmtId="4" fontId="5" fillId="2" borderId="1" xfId="0" applyNumberFormat="1" applyFont="1" applyFill="1" applyBorder="1" applyAlignment="1">
      <alignment horizontal="right" vertical="top"/>
    </xf>
    <xf numFmtId="10" fontId="8" fillId="0" borderId="2" xfId="0" applyNumberFormat="1" applyFont="1" applyFill="1" applyBorder="1" applyAlignment="1">
      <alignment horizontal="righ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10" fontId="1" fillId="0" borderId="2" xfId="0" applyNumberFormat="1" applyFont="1" applyFill="1" applyBorder="1" applyAlignment="1">
      <alignment horizontal="right" vertical="top" wrapText="1"/>
    </xf>
    <xf numFmtId="4" fontId="5" fillId="2" borderId="2" xfId="0" applyNumberFormat="1" applyFont="1" applyFill="1" applyBorder="1" applyAlignment="1">
      <alignment horizontal="right" vertical="top"/>
    </xf>
    <xf numFmtId="0" fontId="3" fillId="3" borderId="0" xfId="0" applyFont="1" applyFill="1" applyBorder="1" applyAlignment="1">
      <alignment horizontal="left" vertical="top"/>
    </xf>
    <xf numFmtId="4" fontId="5" fillId="2" borderId="0" xfId="0" applyNumberFormat="1" applyFont="1" applyFill="1" applyBorder="1" applyAlignment="1" applyProtection="1">
      <alignment horizontal="right" vertical="top"/>
      <protection locked="0"/>
    </xf>
    <xf numFmtId="4" fontId="3" fillId="3" borderId="0" xfId="0" applyNumberFormat="1" applyFont="1" applyFill="1" applyBorder="1" applyAlignment="1">
      <alignment horizontal="right" vertical="top"/>
    </xf>
    <xf numFmtId="0" fontId="3" fillId="3" borderId="0" xfId="0" applyFont="1" applyFill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9" fontId="7" fillId="0" borderId="0" xfId="0" applyNumberFormat="1" applyFont="1" applyBorder="1" applyAlignment="1">
      <alignment vertical="top"/>
    </xf>
    <xf numFmtId="44" fontId="7" fillId="0" borderId="0" xfId="1" applyFont="1" applyBorder="1" applyAlignment="1">
      <alignment vertical="top"/>
    </xf>
    <xf numFmtId="44" fontId="7" fillId="0" borderId="0" xfId="0" applyNumberFormat="1" applyFont="1" applyBorder="1" applyAlignment="1">
      <alignment vertical="top"/>
    </xf>
    <xf numFmtId="164" fontId="1" fillId="0" borderId="0" xfId="0" applyNumberFormat="1" applyFont="1" applyBorder="1" applyAlignment="1">
      <alignment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RESUMEN GENERAL DEL PRESUPUESTO</a:t>
            </a:r>
          </a:p>
        </c:rich>
      </c:tx>
      <c:layout>
        <c:manualLayout>
          <c:xMode val="edge"/>
          <c:yMode val="edge"/>
          <c:x val="0.33074354210100676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355530891602"/>
          <c:y val="0.1120174007612833"/>
          <c:w val="0.54273029966703668"/>
          <c:h val="0.79771615008156604"/>
        </c:manualLayout>
      </c:layout>
      <c:pieChart>
        <c:varyColors val="1"/>
        <c:ser>
          <c:idx val="0"/>
          <c:order val="0"/>
          <c:tx>
            <c:v>Capítulos</c:v>
          </c:tx>
          <c:spPr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</c:dPt>
          <c:dLbls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600" baseline="0"/>
                </a:pPr>
                <a:endParaRPr lang="es-E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[0]!Rng00</c:f>
              <c:strCache>
                <c:ptCount val="11"/>
                <c:pt idx="0">
                  <c:v>Desbroce, nivelación y compactación</c:v>
                </c:pt>
                <c:pt idx="1">
                  <c:v>excavaciones</c:v>
                </c:pt>
                <c:pt idx="2">
                  <c:v>rellenos y nivelaciones</c:v>
                </c:pt>
                <c:pt idx="3">
                  <c:v>Drenaje</c:v>
                </c:pt>
                <c:pt idx="4">
                  <c:v>Perfilado del circuito y base pavimento</c:v>
                </c:pt>
                <c:pt idx="5">
                  <c:v>Asfaltado</c:v>
                </c:pt>
                <c:pt idx="6">
                  <c:v>Marcas viales circuito</c:v>
                </c:pt>
                <c:pt idx="7">
                  <c:v>Alumbrado</c:v>
                </c:pt>
                <c:pt idx="8">
                  <c:v>Acondicionamiento entorno</c:v>
                </c:pt>
                <c:pt idx="9">
                  <c:v>Mobiliario</c:v>
                </c:pt>
                <c:pt idx="10">
                  <c:v>seguridad y salud</c:v>
                </c:pt>
              </c:strCache>
            </c:strRef>
          </c:cat>
          <c:val>
            <c:numRef>
              <c:f>[0]!_Rng01</c:f>
              <c:numCache>
                <c:formatCode>0.00%</c:formatCode>
                <c:ptCount val="11"/>
                <c:pt idx="0">
                  <c:v>0.1074</c:v>
                </c:pt>
                <c:pt idx="1">
                  <c:v>1.03E-2</c:v>
                </c:pt>
                <c:pt idx="2">
                  <c:v>5.6300000000000003E-2</c:v>
                </c:pt>
                <c:pt idx="3">
                  <c:v>6.2600000000000003E-2</c:v>
                </c:pt>
                <c:pt idx="4">
                  <c:v>0.11840000000000001</c:v>
                </c:pt>
                <c:pt idx="5">
                  <c:v>0.31409999999999999</c:v>
                </c:pt>
                <c:pt idx="6">
                  <c:v>7.4399999999999994E-2</c:v>
                </c:pt>
                <c:pt idx="7">
                  <c:v>9.8100000000000007E-2</c:v>
                </c:pt>
                <c:pt idx="8">
                  <c:v>0.10050000000000001</c:v>
                </c:pt>
                <c:pt idx="9">
                  <c:v>3.8100000000000002E-2</c:v>
                </c:pt>
                <c:pt idx="10">
                  <c:v>0.02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888885849227826"/>
          <c:y val="0.19444436832102646"/>
          <c:w val="0.99111108679382265"/>
          <c:h val="0.743464043331885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áfico1"/>
  <sheetViews>
    <sheetView zoomScale="108" workbookViewId="0"/>
  </sheetViews>
  <pageMargins left="0.75" right="0.75" top="1" bottom="1" header="0" footer="0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29300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Datos"/>
  <dimension ref="A1:I58"/>
  <sheetViews>
    <sheetView tabSelected="1" topLeftCell="A4" workbookViewId="0">
      <selection activeCell="I23" sqref="I23"/>
    </sheetView>
  </sheetViews>
  <sheetFormatPr baseColWidth="10" defaultRowHeight="13.5" customHeight="1" x14ac:dyDescent="0.2"/>
  <cols>
    <col min="1" max="1" width="8" style="3" customWidth="1"/>
    <col min="2" max="2" width="44.28515625" style="4" customWidth="1"/>
    <col min="3" max="3" width="9.140625" style="3" customWidth="1"/>
    <col min="4" max="4" width="13.7109375" style="3" customWidth="1"/>
    <col min="5" max="8" width="11.42578125" style="5"/>
    <col min="9" max="9" width="12.42578125" style="5" bestFit="1" customWidth="1"/>
    <col min="10" max="16384" width="11.42578125" style="5"/>
  </cols>
  <sheetData>
    <row r="1" spans="1:9" ht="13.5" customHeight="1" x14ac:dyDescent="0.2">
      <c r="B1" s="22"/>
    </row>
    <row r="2" spans="1:9" ht="13.5" customHeight="1" x14ac:dyDescent="0.2">
      <c r="B2" s="22"/>
    </row>
    <row r="3" spans="1:9" ht="13.5" customHeight="1" x14ac:dyDescent="0.2">
      <c r="A3" s="23"/>
      <c r="B3" s="23" t="s">
        <v>4</v>
      </c>
      <c r="C3" s="24"/>
      <c r="D3" s="24"/>
    </row>
    <row r="4" spans="1:9" ht="13.5" customHeight="1" x14ac:dyDescent="0.2">
      <c r="A4" s="14" t="s">
        <v>18</v>
      </c>
      <c r="B4" s="14" t="s">
        <v>19</v>
      </c>
      <c r="C4" s="16">
        <f t="shared" ref="C4:C14" si="0">D4 / PEM</f>
        <v>0.1074</v>
      </c>
      <c r="D4" s="15">
        <v>10761.45</v>
      </c>
    </row>
    <row r="5" spans="1:9" ht="13.5" customHeight="1" x14ac:dyDescent="0.2">
      <c r="A5" s="14" t="s">
        <v>20</v>
      </c>
      <c r="B5" s="14" t="s">
        <v>21</v>
      </c>
      <c r="C5" s="16">
        <f t="shared" si="0"/>
        <v>1.03E-2</v>
      </c>
      <c r="D5" s="15">
        <v>1027.6199999999999</v>
      </c>
    </row>
    <row r="6" spans="1:9" ht="13.5" customHeight="1" x14ac:dyDescent="0.2">
      <c r="A6" s="14" t="s">
        <v>22</v>
      </c>
      <c r="B6" s="14" t="s">
        <v>23</v>
      </c>
      <c r="C6" s="16">
        <f t="shared" si="0"/>
        <v>5.6300000000000003E-2</v>
      </c>
      <c r="D6" s="15">
        <v>5640.85</v>
      </c>
    </row>
    <row r="7" spans="1:9" ht="13.5" customHeight="1" x14ac:dyDescent="0.2">
      <c r="A7" s="14" t="s">
        <v>24</v>
      </c>
      <c r="B7" s="14" t="s">
        <v>25</v>
      </c>
      <c r="C7" s="16">
        <f t="shared" si="0"/>
        <v>6.2600000000000003E-2</v>
      </c>
      <c r="D7" s="15">
        <v>6275.39</v>
      </c>
      <c r="G7" s="3" t="s">
        <v>45</v>
      </c>
      <c r="I7" s="37">
        <v>100212.42</v>
      </c>
    </row>
    <row r="8" spans="1:9" ht="13.5" customHeight="1" x14ac:dyDescent="0.2">
      <c r="A8" s="14" t="s">
        <v>26</v>
      </c>
      <c r="B8" s="14" t="s">
        <v>27</v>
      </c>
      <c r="C8" s="16">
        <f t="shared" si="0"/>
        <v>0.11840000000000001</v>
      </c>
      <c r="D8" s="15">
        <v>11861.49</v>
      </c>
      <c r="G8" s="3" t="s">
        <v>46</v>
      </c>
      <c r="H8" s="36">
        <v>0.05</v>
      </c>
      <c r="I8" s="37">
        <f>H8*I7</f>
        <v>5010.62</v>
      </c>
    </row>
    <row r="9" spans="1:9" ht="13.5" customHeight="1" x14ac:dyDescent="0.2">
      <c r="A9" s="14" t="s">
        <v>28</v>
      </c>
      <c r="B9" s="14" t="s">
        <v>29</v>
      </c>
      <c r="C9" s="16">
        <f t="shared" si="0"/>
        <v>0.31409999999999999</v>
      </c>
      <c r="D9" s="15">
        <v>31476.6</v>
      </c>
      <c r="G9" s="3" t="s">
        <v>47</v>
      </c>
      <c r="H9" s="36">
        <v>0.1</v>
      </c>
      <c r="I9" s="37">
        <f>H9*I7</f>
        <v>10021.24</v>
      </c>
    </row>
    <row r="10" spans="1:9" ht="12" x14ac:dyDescent="0.2">
      <c r="A10" s="14" t="s">
        <v>30</v>
      </c>
      <c r="B10" s="14" t="s">
        <v>31</v>
      </c>
      <c r="C10" s="16">
        <f t="shared" si="0"/>
        <v>7.4399999999999994E-2</v>
      </c>
      <c r="D10" s="15">
        <v>7450.88</v>
      </c>
      <c r="G10" s="3" t="s">
        <v>48</v>
      </c>
      <c r="I10" s="37">
        <f>SUM(I7:I9)</f>
        <v>115244.28</v>
      </c>
    </row>
    <row r="11" spans="1:9" ht="12" x14ac:dyDescent="0.2">
      <c r="A11" s="14" t="s">
        <v>32</v>
      </c>
      <c r="B11" s="14" t="s">
        <v>33</v>
      </c>
      <c r="C11" s="16">
        <f t="shared" si="0"/>
        <v>9.8100000000000007E-2</v>
      </c>
      <c r="D11" s="15">
        <v>9831.33</v>
      </c>
      <c r="I11" s="37"/>
    </row>
    <row r="12" spans="1:9" ht="12" x14ac:dyDescent="0.2">
      <c r="A12" s="14" t="s">
        <v>34</v>
      </c>
      <c r="B12" s="14" t="s">
        <v>35</v>
      </c>
      <c r="C12" s="16">
        <f t="shared" si="0"/>
        <v>0.10050000000000001</v>
      </c>
      <c r="D12" s="15">
        <v>10070.56</v>
      </c>
      <c r="G12" s="3" t="s">
        <v>49</v>
      </c>
      <c r="H12" s="36">
        <v>0.03</v>
      </c>
      <c r="I12" s="37">
        <f>H12*I7</f>
        <v>3006.37</v>
      </c>
    </row>
    <row r="13" spans="1:9" ht="12" x14ac:dyDescent="0.2">
      <c r="A13" s="14" t="s">
        <v>36</v>
      </c>
      <c r="B13" s="14" t="s">
        <v>37</v>
      </c>
      <c r="C13" s="16">
        <f t="shared" si="0"/>
        <v>3.8100000000000002E-2</v>
      </c>
      <c r="D13" s="15">
        <v>3816.25</v>
      </c>
      <c r="G13" s="3" t="s">
        <v>50</v>
      </c>
      <c r="H13" s="36">
        <v>0.02</v>
      </c>
      <c r="I13" s="37">
        <f>I7*H13</f>
        <v>2004.25</v>
      </c>
    </row>
    <row r="14" spans="1:9" ht="12" x14ac:dyDescent="0.2">
      <c r="A14" s="14" t="s">
        <v>38</v>
      </c>
      <c r="B14" s="14" t="s">
        <v>39</v>
      </c>
      <c r="C14" s="16">
        <f t="shared" si="0"/>
        <v>0.02</v>
      </c>
      <c r="D14" s="15">
        <v>2000</v>
      </c>
      <c r="G14" s="3" t="s">
        <v>51</v>
      </c>
      <c r="I14" s="37">
        <f>I12+I13</f>
        <v>5010.62</v>
      </c>
    </row>
    <row r="15" spans="1:9" ht="12" x14ac:dyDescent="0.2">
      <c r="B15" s="8"/>
      <c r="C15" s="8"/>
      <c r="D15" s="8"/>
      <c r="I15" s="37"/>
    </row>
    <row r="16" spans="1:9" ht="12.75" thickBot="1" x14ac:dyDescent="0.25">
      <c r="B16" s="10" t="s">
        <v>5</v>
      </c>
      <c r="C16" s="10"/>
      <c r="D16" s="11">
        <f>SUM(D4:D14)</f>
        <v>100212.42</v>
      </c>
      <c r="G16" s="3" t="s">
        <v>52</v>
      </c>
      <c r="I16" s="37">
        <f>I10+I14</f>
        <v>120254.9</v>
      </c>
    </row>
    <row r="17" spans="1:9" ht="12" x14ac:dyDescent="0.2">
      <c r="A17" s="13"/>
      <c r="B17" s="12" t="s">
        <v>6</v>
      </c>
      <c r="C17" s="17" t="s">
        <v>40</v>
      </c>
      <c r="D17" s="2">
        <f>PEM * PorGasGen</f>
        <v>5010.62</v>
      </c>
    </row>
    <row r="18" spans="1:9" ht="12" x14ac:dyDescent="0.2">
      <c r="A18" s="13"/>
      <c r="B18" s="12" t="s">
        <v>7</v>
      </c>
      <c r="C18" s="29" t="s">
        <v>41</v>
      </c>
      <c r="D18" s="28">
        <f>PEM * PorBenInd</f>
        <v>10021.24</v>
      </c>
      <c r="G18" s="3" t="s">
        <v>53</v>
      </c>
      <c r="H18" s="36">
        <v>0.1</v>
      </c>
      <c r="I18" s="38">
        <f>H18*I16</f>
        <v>12025.49</v>
      </c>
    </row>
    <row r="19" spans="1:9" ht="12" x14ac:dyDescent="0.2">
      <c r="B19" s="12" t="s">
        <v>8</v>
      </c>
      <c r="C19" s="8"/>
      <c r="D19" s="2">
        <f>PEM + GasGen + BenInd</f>
        <v>115244.28</v>
      </c>
    </row>
    <row r="20" spans="1:9" ht="12" x14ac:dyDescent="0.2">
      <c r="B20" s="35" t="s">
        <v>42</v>
      </c>
      <c r="C20" s="17" t="s">
        <v>43</v>
      </c>
      <c r="D20" s="2">
        <f>PresCont * PorIVAPresCont</f>
        <v>24201.3</v>
      </c>
      <c r="G20" s="3" t="s">
        <v>54</v>
      </c>
      <c r="I20" s="38">
        <f>I16+I18</f>
        <v>132280.39000000001</v>
      </c>
    </row>
    <row r="21" spans="1:9" ht="12" x14ac:dyDescent="0.2">
      <c r="A21" s="31">
        <v>1</v>
      </c>
      <c r="B21" s="34" t="s">
        <v>9</v>
      </c>
      <c r="C21" s="23"/>
      <c r="D21" s="33">
        <f>PresCont+IVAPresCont</f>
        <v>139445.57999999999</v>
      </c>
      <c r="G21" s="3" t="s">
        <v>42</v>
      </c>
      <c r="H21" s="36">
        <v>0.21</v>
      </c>
      <c r="I21" s="38">
        <f>H21*I20</f>
        <v>27778.880000000001</v>
      </c>
    </row>
    <row r="22" spans="1:9" ht="12" x14ac:dyDescent="0.2">
      <c r="A22" s="8"/>
      <c r="B22" s="7"/>
      <c r="C22" s="7"/>
      <c r="D22" s="7"/>
    </row>
    <row r="23" spans="1:9" ht="12" x14ac:dyDescent="0.2">
      <c r="A23" s="7"/>
      <c r="B23" s="8" t="s">
        <v>10</v>
      </c>
      <c r="C23" s="17">
        <v>0.03</v>
      </c>
      <c r="D23" s="2">
        <f>PEM * PorHonPry</f>
        <v>3006.37</v>
      </c>
      <c r="H23" s="3" t="s">
        <v>52</v>
      </c>
      <c r="I23" s="38">
        <f>I20+I21</f>
        <v>160059.26999999999</v>
      </c>
    </row>
    <row r="24" spans="1:9" ht="12" x14ac:dyDescent="0.2">
      <c r="A24" s="7"/>
      <c r="B24" s="18" t="s">
        <v>11</v>
      </c>
      <c r="C24" s="27">
        <v>0</v>
      </c>
      <c r="D24" s="28">
        <f>HonPry * PorDedPry</f>
        <v>0</v>
      </c>
    </row>
    <row r="25" spans="1:9" x14ac:dyDescent="0.2">
      <c r="A25" s="8"/>
      <c r="B25" s="12" t="s">
        <v>8</v>
      </c>
      <c r="C25" s="19"/>
      <c r="D25" s="20">
        <f>HonPry + DedPry</f>
        <v>3006.37</v>
      </c>
      <c r="H25" s="3" t="s">
        <v>55</v>
      </c>
      <c r="I25" s="38">
        <v>160000</v>
      </c>
    </row>
    <row r="26" spans="1:9" ht="12" x14ac:dyDescent="0.2">
      <c r="A26" s="8"/>
      <c r="B26" s="35" t="s">
        <v>42</v>
      </c>
      <c r="C26" s="29" t="s">
        <v>43</v>
      </c>
      <c r="D26" s="30">
        <f>BaseHonPry * PorIVAPry</f>
        <v>631.34</v>
      </c>
    </row>
    <row r="27" spans="1:9" ht="14.25" thickBot="1" x14ac:dyDescent="0.25">
      <c r="A27" s="8"/>
      <c r="B27" s="1"/>
      <c r="C27" s="25"/>
      <c r="D27" s="26">
        <f>IVAPry + BaseHonPry</f>
        <v>3637.71</v>
      </c>
    </row>
    <row r="28" spans="1:9" ht="12" x14ac:dyDescent="0.2">
      <c r="A28" s="7"/>
      <c r="B28" s="8" t="s">
        <v>12</v>
      </c>
      <c r="C28" s="17">
        <v>0.02</v>
      </c>
      <c r="D28" s="2">
        <f>PEM * PorHonDir</f>
        <v>2004.25</v>
      </c>
    </row>
    <row r="29" spans="1:9" ht="12" x14ac:dyDescent="0.2">
      <c r="A29" s="7"/>
      <c r="B29" s="18" t="s">
        <v>11</v>
      </c>
      <c r="C29" s="27">
        <v>0</v>
      </c>
      <c r="D29" s="28">
        <f>HonDir * PorDedDir</f>
        <v>0</v>
      </c>
    </row>
    <row r="30" spans="1:9" x14ac:dyDescent="0.2">
      <c r="A30" s="8"/>
      <c r="B30" s="12" t="s">
        <v>8</v>
      </c>
      <c r="C30" s="19"/>
      <c r="D30" s="20">
        <f>HonDir + DedDir</f>
        <v>2004.25</v>
      </c>
    </row>
    <row r="31" spans="1:9" ht="12" x14ac:dyDescent="0.2">
      <c r="A31" s="8"/>
      <c r="B31" s="35" t="s">
        <v>42</v>
      </c>
      <c r="C31" s="29" t="s">
        <v>43</v>
      </c>
      <c r="D31" s="30">
        <f>BaseHonDir * PorIVADir</f>
        <v>420.89</v>
      </c>
    </row>
    <row r="32" spans="1:9" x14ac:dyDescent="0.2">
      <c r="A32" s="8"/>
      <c r="B32" s="8"/>
      <c r="C32" s="9"/>
      <c r="D32" s="20">
        <f>IVADir + BaseHonDir</f>
        <v>2425.14</v>
      </c>
    </row>
    <row r="33" spans="1:4" ht="12" x14ac:dyDescent="0.2">
      <c r="A33" s="23" t="s">
        <v>0</v>
      </c>
      <c r="B33" s="23" t="s">
        <v>13</v>
      </c>
      <c r="C33" s="23"/>
      <c r="D33" s="33">
        <f>TotHonPry + TotHonDir</f>
        <v>6062.85</v>
      </c>
    </row>
    <row r="34" spans="1:4" ht="12" x14ac:dyDescent="0.2">
      <c r="A34" s="8"/>
      <c r="B34" s="3"/>
    </row>
    <row r="35" spans="1:4" ht="12" x14ac:dyDescent="0.2">
      <c r="A35" s="5"/>
      <c r="B35" s="8" t="s">
        <v>14</v>
      </c>
      <c r="C35" s="17">
        <v>0</v>
      </c>
      <c r="D35" s="2">
        <f>PEM * PorHonEjec</f>
        <v>0</v>
      </c>
    </row>
    <row r="36" spans="1:4" ht="12" x14ac:dyDescent="0.2">
      <c r="A36" s="7"/>
      <c r="B36" s="18" t="s">
        <v>11</v>
      </c>
      <c r="C36" s="27">
        <v>0</v>
      </c>
      <c r="D36" s="28">
        <f>HonEjec * PorDedEjec</f>
        <v>0</v>
      </c>
    </row>
    <row r="37" spans="1:4" x14ac:dyDescent="0.2">
      <c r="A37" s="8"/>
      <c r="B37" s="12" t="s">
        <v>8</v>
      </c>
      <c r="C37" s="21"/>
      <c r="D37" s="20">
        <f>HonEjec + DedEjec</f>
        <v>0</v>
      </c>
    </row>
    <row r="38" spans="1:4" ht="12" x14ac:dyDescent="0.2">
      <c r="A38" s="8"/>
      <c r="B38" s="35" t="s">
        <v>42</v>
      </c>
      <c r="C38" s="17" t="s">
        <v>43</v>
      </c>
      <c r="D38" s="32">
        <f>BaseHonEjec * PorIVAEjec</f>
        <v>0</v>
      </c>
    </row>
    <row r="39" spans="1:4" ht="12" x14ac:dyDescent="0.2">
      <c r="A39" s="23" t="s">
        <v>1</v>
      </c>
      <c r="B39" s="34" t="s">
        <v>15</v>
      </c>
      <c r="C39" s="23"/>
      <c r="D39" s="33">
        <f>IVAEjec + BaseHonEjec</f>
        <v>0</v>
      </c>
    </row>
    <row r="40" spans="1:4" x14ac:dyDescent="0.2">
      <c r="C40" s="9"/>
    </row>
    <row r="41" spans="1:4" ht="12" x14ac:dyDescent="0.2">
      <c r="A41" s="23" t="s">
        <v>3</v>
      </c>
      <c r="B41" s="23" t="s">
        <v>16</v>
      </c>
      <c r="C41" s="23"/>
      <c r="D41" s="33">
        <f>TotHonPryDir + TotHonEjec</f>
        <v>6062.85</v>
      </c>
    </row>
    <row r="42" spans="1:4" x14ac:dyDescent="0.2">
      <c r="C42" s="9"/>
    </row>
    <row r="43" spans="1:4" ht="12" x14ac:dyDescent="0.2">
      <c r="A43" s="23" t="s">
        <v>2</v>
      </c>
      <c r="B43" s="23" t="s">
        <v>17</v>
      </c>
      <c r="C43" s="23"/>
      <c r="D43" s="33">
        <f>PresLic + TotHon</f>
        <v>145508.43</v>
      </c>
    </row>
    <row r="44" spans="1:4" ht="12" x14ac:dyDescent="0.2"/>
    <row r="45" spans="1:4" ht="12" x14ac:dyDescent="0.2">
      <c r="D45" s="39">
        <f>PresLiq*1.1</f>
        <v>160059.26999999999</v>
      </c>
    </row>
    <row r="46" spans="1:4" ht="12" x14ac:dyDescent="0.2"/>
    <row r="47" spans="1:4" x14ac:dyDescent="0.2">
      <c r="B47" s="4" t="s">
        <v>44</v>
      </c>
      <c r="D47" s="6"/>
    </row>
    <row r="48" spans="1:4" ht="12" x14ac:dyDescent="0.2"/>
    <row r="49" spans="2:2" ht="12" x14ac:dyDescent="0.2"/>
    <row r="50" spans="2:2" ht="12" x14ac:dyDescent="0.2"/>
    <row r="51" spans="2:2" ht="12" x14ac:dyDescent="0.2">
      <c r="B51" s="3"/>
    </row>
    <row r="52" spans="2:2" ht="12" x14ac:dyDescent="0.2">
      <c r="B52" s="3"/>
    </row>
    <row r="53" spans="2:2" ht="12" x14ac:dyDescent="0.2">
      <c r="B53" s="3"/>
    </row>
    <row r="54" spans="2:2" ht="12" x14ac:dyDescent="0.2"/>
    <row r="55" spans="2:2" ht="12" x14ac:dyDescent="0.2"/>
    <row r="56" spans="2:2" ht="12" x14ac:dyDescent="0.2">
      <c r="B56" s="3"/>
    </row>
    <row r="57" spans="2:2" ht="12" x14ac:dyDescent="0.2">
      <c r="B57" s="3"/>
    </row>
    <row r="58" spans="2:2" ht="12" x14ac:dyDescent="0.2"/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38</vt:i4>
      </vt:variant>
    </vt:vector>
  </HeadingPairs>
  <TitlesOfParts>
    <vt:vector size="40" baseType="lpstr">
      <vt:lpstr>Datos</vt:lpstr>
      <vt:lpstr>Representación</vt:lpstr>
      <vt:lpstr>_Rng01</vt:lpstr>
      <vt:lpstr>BaseHonDir</vt:lpstr>
      <vt:lpstr>BaseHonEjec</vt:lpstr>
      <vt:lpstr>BaseHonPry</vt:lpstr>
      <vt:lpstr>BenInd</vt:lpstr>
      <vt:lpstr>DedDir</vt:lpstr>
      <vt:lpstr>DedEjec</vt:lpstr>
      <vt:lpstr>DedPry</vt:lpstr>
      <vt:lpstr>GasGen</vt:lpstr>
      <vt:lpstr>HonDir</vt:lpstr>
      <vt:lpstr>HonEjec</vt:lpstr>
      <vt:lpstr>HonPry</vt:lpstr>
      <vt:lpstr>IVADir</vt:lpstr>
      <vt:lpstr>IVAEjec</vt:lpstr>
      <vt:lpstr>IVAPresCont</vt:lpstr>
      <vt:lpstr>IVAPry</vt:lpstr>
      <vt:lpstr>PEM</vt:lpstr>
      <vt:lpstr>PorBenInd</vt:lpstr>
      <vt:lpstr>PorDedDir</vt:lpstr>
      <vt:lpstr>PorDedEjec</vt:lpstr>
      <vt:lpstr>PorDedPry</vt:lpstr>
      <vt:lpstr>PorGasGen</vt:lpstr>
      <vt:lpstr>PorHonDir</vt:lpstr>
      <vt:lpstr>PorHonEjec</vt:lpstr>
      <vt:lpstr>PorHonPry</vt:lpstr>
      <vt:lpstr>PorIVADir</vt:lpstr>
      <vt:lpstr>PorIVAEjec</vt:lpstr>
      <vt:lpstr>PorIVAPresCont</vt:lpstr>
      <vt:lpstr>PorIVAPry</vt:lpstr>
      <vt:lpstr>PresCont</vt:lpstr>
      <vt:lpstr>PresLic</vt:lpstr>
      <vt:lpstr>PresLiq</vt:lpstr>
      <vt:lpstr>Rng00</vt:lpstr>
      <vt:lpstr>TotHon</vt:lpstr>
      <vt:lpstr>TotHonDir</vt:lpstr>
      <vt:lpstr>TotHonEjec</vt:lpstr>
      <vt:lpstr>TotHonPry</vt:lpstr>
      <vt:lpstr>TotHonPryDir</vt:lpstr>
    </vt:vector>
  </TitlesOfParts>
  <Company>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Resumen del presupuesto</dc:title>
  <dc:creator>Ricardo Pascual Ustárroz</dc:creator>
  <cp:lastModifiedBy>Ricardo Pascual Ustárroz</cp:lastModifiedBy>
  <cp:lastPrinted>2008-05-22T13:03:46Z</cp:lastPrinted>
  <dcterms:created xsi:type="dcterms:W3CDTF">2003-08-25T08:17:30Z</dcterms:created>
  <dcterms:modified xsi:type="dcterms:W3CDTF">2023-04-24T12:54:03Z</dcterms:modified>
</cp:coreProperties>
</file>