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EMPRESAS\GOBIERNO DE NAVARRA\Instalaciones\T9EO22136 Plan de negocio proyecto hidrógeno GreenH2CATudela\Pliegos ARPA\023 05 10\"/>
    </mc:Choice>
  </mc:AlternateContent>
  <xr:revisionPtr revIDLastSave="0" documentId="13_ncr:1_{4A3C7560-6067-4AF9-94DB-C7339EF0CFD6}" xr6:coauthVersionLast="47" xr6:coauthVersionMax="47" xr10:uidLastSave="{00000000-0000-0000-0000-000000000000}"/>
  <bookViews>
    <workbookView xWindow="-28920" yWindow="-2310" windowWidth="29040" windowHeight="15840" activeTab="2" xr2:uid="{FFD28805-0606-424E-ADC6-11B3647C5BC9}"/>
  </bookViews>
  <sheets>
    <sheet name="Hoja presentación costes" sheetId="3" r:id="rId1"/>
    <sheet name="Hoja Resumen datos" sheetId="1" r:id="rId2"/>
    <sheet name="Valoración proyecto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C34" i="1"/>
  <c r="C18" i="1"/>
  <c r="D16" i="2" s="1"/>
  <c r="C19" i="1"/>
  <c r="D11" i="2" s="1"/>
  <c r="C23" i="1"/>
  <c r="C4" i="2" s="1"/>
  <c r="H6" i="2" s="1"/>
  <c r="D12" i="2"/>
  <c r="D23" i="2"/>
  <c r="D22" i="2"/>
  <c r="F29" i="1"/>
  <c r="D21" i="2"/>
  <c r="D19" i="2"/>
  <c r="D18" i="2"/>
  <c r="D17" i="2"/>
  <c r="G14" i="1"/>
  <c r="G35" i="1" l="1"/>
  <c r="C35" i="1" s="1"/>
  <c r="D13" i="2"/>
  <c r="F11" i="2" s="1"/>
  <c r="C5" i="2"/>
  <c r="C6" i="2" s="1"/>
  <c r="F12" i="2" l="1"/>
  <c r="G10" i="1"/>
  <c r="G11" i="1" s="1"/>
  <c r="G9" i="1"/>
  <c r="I9" i="1" s="1"/>
  <c r="D20" i="2" s="1"/>
  <c r="G8" i="1"/>
  <c r="G12" i="1" s="1"/>
  <c r="D31" i="2" l="1"/>
  <c r="D25" i="2"/>
  <c r="F23" i="2" l="1"/>
  <c r="F22" i="2"/>
  <c r="F16" i="2"/>
  <c r="F21" i="2"/>
  <c r="F17" i="2"/>
  <c r="D27" i="2"/>
  <c r="D28" i="2" s="1"/>
  <c r="F24" i="2"/>
  <c r="F25" i="2"/>
  <c r="F19" i="2"/>
  <c r="F18" i="2"/>
  <c r="F20" i="2"/>
</calcChain>
</file>

<file path=xl/sharedStrings.xml><?xml version="1.0" encoding="utf-8"?>
<sst xmlns="http://schemas.openxmlformats.org/spreadsheetml/2006/main" count="152" uniqueCount="92">
  <si>
    <t>Potencia electrolizador</t>
  </si>
  <si>
    <t>Horas de funcionamiento equivalente previstas</t>
  </si>
  <si>
    <t>Vida media del stack</t>
  </si>
  <si>
    <t>Producción anual H2 garantizada</t>
  </si>
  <si>
    <t>Consumo de agua Anual</t>
  </si>
  <si>
    <t>Coste cambio stack a fin de vida útil</t>
  </si>
  <si>
    <t>Coste electricidad</t>
  </si>
  <si>
    <t>Costes administrativos</t>
  </si>
  <si>
    <t>kW</t>
  </si>
  <si>
    <t>t/a</t>
  </si>
  <si>
    <t>h/a</t>
  </si>
  <si>
    <t>horas</t>
  </si>
  <si>
    <t>kWh/a</t>
  </si>
  <si>
    <t>años</t>
  </si>
  <si>
    <t>m3/a</t>
  </si>
  <si>
    <t>Rendimiento generación H2 año 1 (sin  BoP)</t>
  </si>
  <si>
    <t>Consumo BoP</t>
  </si>
  <si>
    <t>€/MWh</t>
  </si>
  <si>
    <t>€</t>
  </si>
  <si>
    <t>€/a</t>
  </si>
  <si>
    <t>Coste mantenimiento correctivo (previsión)</t>
  </si>
  <si>
    <t>Degradación medio de rendimiento anual del stack</t>
  </si>
  <si>
    <t>Energía consumida por la planta a mitad de vida útil del stack</t>
  </si>
  <si>
    <t>€/kg</t>
  </si>
  <si>
    <t>Inversión</t>
  </si>
  <si>
    <t>Ingresos</t>
  </si>
  <si>
    <t>H2 CAT</t>
  </si>
  <si>
    <t>Gastos</t>
  </si>
  <si>
    <t>E. Eléctrica</t>
  </si>
  <si>
    <t>Cambio stack</t>
  </si>
  <si>
    <t>Personal</t>
  </si>
  <si>
    <t>Total gastos</t>
  </si>
  <si>
    <t>Consumibles</t>
  </si>
  <si>
    <t>Mantenimiento preventivo</t>
  </si>
  <si>
    <t>Mantenimiento correctivo</t>
  </si>
  <si>
    <t>Subvención base</t>
  </si>
  <si>
    <t>Resultado bruto</t>
  </si>
  <si>
    <t>P.B</t>
  </si>
  <si>
    <t>Resumen datos técnicos proyecto</t>
  </si>
  <si>
    <t>Capacidad de almacenamiento</t>
  </si>
  <si>
    <t>presión almacenamiento</t>
  </si>
  <si>
    <t>m3</t>
  </si>
  <si>
    <t>bar</t>
  </si>
  <si>
    <t>Precio venta H2 a la CAT (max 4,5 €/kg)</t>
  </si>
  <si>
    <t>Inversión total instalación ofertada (Incluida ingeniería y tasas). (Max 10MM€)</t>
  </si>
  <si>
    <t xml:space="preserve">No superior a </t>
  </si>
  <si>
    <t>kWh (Consumo medio electrolizador año 4)</t>
  </si>
  <si>
    <t xml:space="preserve">No inferior a </t>
  </si>
  <si>
    <t>Total Ingresos</t>
  </si>
  <si>
    <t>Sobreprecio sobre inversión base considerada</t>
  </si>
  <si>
    <t>H2 Otros (*)</t>
  </si>
  <si>
    <t>días almacenamiento</t>
  </si>
  <si>
    <t>Coste energía suministrada (max. 45 €/MWh) (Incluido  costes de peajes de acceso)</t>
  </si>
  <si>
    <t>Arrendamiento parcela</t>
  </si>
  <si>
    <t>Coste seguros, revisiones legales, etc…</t>
  </si>
  <si>
    <t>Proyecto GreenH2CATudela (Hoja resumen)</t>
  </si>
  <si>
    <t>Compromiso de precios</t>
  </si>
  <si>
    <t>Inversión asociada al proyecto</t>
  </si>
  <si>
    <t>Inversión final considerada</t>
  </si>
  <si>
    <t>Inversión y subvención considerada</t>
  </si>
  <si>
    <t>Notas</t>
  </si>
  <si>
    <t>Coste mantenimiento preventivo (Incluye repuestos, consumibles y m.obra preventivo)</t>
  </si>
  <si>
    <t>Coste personal y gestión operativa planta y comercialización</t>
  </si>
  <si>
    <t>Suministros (agua, nitrógeno,  comunicaciones,)</t>
  </si>
  <si>
    <t>Administrativos</t>
  </si>
  <si>
    <t>Seguros</t>
  </si>
  <si>
    <t>Dato calculado por defecto (precio máximo venta CAT + 2€/kg)</t>
  </si>
  <si>
    <t>P.base proyecto IDAE</t>
  </si>
  <si>
    <t>Inversión del proyecto</t>
  </si>
  <si>
    <t>Cambio staks en el periodo de 5 años</t>
  </si>
  <si>
    <t>Precio servicio ofertado</t>
  </si>
  <si>
    <t>Precio actualizable según IPN nacional</t>
  </si>
  <si>
    <t>Los precios introducidos deben ser concordandantes con la oferta realizada y el valor obtenido en la valoración de proyecto</t>
  </si>
  <si>
    <r>
      <t>Precio energía eléctrica suministro a</t>
    </r>
    <r>
      <rPr>
        <b/>
        <sz val="11"/>
        <color rgb="FFFF0000"/>
        <rFont val="Calibri"/>
        <family val="2"/>
        <scheme val="minor"/>
      </rPr>
      <t xml:space="preserve"> la Sociedad Mixta</t>
    </r>
  </si>
  <si>
    <r>
      <t xml:space="preserve">Precio fijo </t>
    </r>
    <r>
      <rPr>
        <sz val="11"/>
        <color rgb="FFFF0000"/>
        <rFont val="Calibri"/>
        <family val="2"/>
        <scheme val="minor"/>
      </rPr>
      <t>durante toda la vigencia del contrato</t>
    </r>
  </si>
  <si>
    <r>
      <t xml:space="preserve">Precios ofertados por el </t>
    </r>
    <r>
      <rPr>
        <b/>
        <sz val="11"/>
        <color rgb="FFFF0000"/>
        <rFont val="Calibri"/>
        <family val="2"/>
        <scheme val="minor"/>
      </rPr>
      <t>licitador</t>
    </r>
  </si>
  <si>
    <t>Precio venta H2 a CAT</t>
  </si>
  <si>
    <t>* Nota: Sólo introducir datos en las celdas marcadas en amarillo</t>
  </si>
  <si>
    <r>
      <t>Subvención</t>
    </r>
    <r>
      <rPr>
        <sz val="11"/>
        <color rgb="FFFF0000"/>
        <rFont val="Calibri"/>
        <family val="2"/>
        <scheme val="minor"/>
      </rPr>
      <t xml:space="preserve"> estimada</t>
    </r>
  </si>
  <si>
    <r>
      <t xml:space="preserve">A pagar por la Sociedad Mixta al adjudicatario al precio acordado por la cantidad consumida al precio acordado (fijo </t>
    </r>
    <r>
      <rPr>
        <sz val="11"/>
        <color rgb="FFFF0000"/>
        <rFont val="Calibri"/>
        <family val="2"/>
        <scheme val="minor"/>
      </rPr>
      <t>durante toda la vigencia del contrato</t>
    </r>
    <r>
      <rPr>
        <sz val="11"/>
        <color theme="9" tint="-0.249977111117893"/>
        <rFont val="Calibri"/>
        <family val="2"/>
        <scheme val="minor"/>
      </rPr>
      <t xml:space="preserve"> sin revisión)</t>
    </r>
  </si>
  <si>
    <r>
      <t xml:space="preserve">Precio </t>
    </r>
    <r>
      <rPr>
        <b/>
        <sz val="11"/>
        <color rgb="FFFF0000"/>
        <rFont val="Calibri"/>
        <family val="2"/>
        <scheme val="minor"/>
      </rPr>
      <t>anual de la totalidad de los</t>
    </r>
    <r>
      <rPr>
        <b/>
        <sz val="11"/>
        <color theme="1"/>
        <rFont val="Calibri"/>
        <family val="2"/>
        <scheme val="minor"/>
      </rPr>
      <t xml:space="preserve"> servicios ofertados</t>
    </r>
  </si>
  <si>
    <r>
      <t xml:space="preserve">Precio a cobrar por el adjudicatario por </t>
    </r>
    <r>
      <rPr>
        <sz val="11"/>
        <color rgb="FFFF0000"/>
        <rFont val="Calibri"/>
        <family val="2"/>
        <scheme val="minor"/>
      </rPr>
      <t>el diseño, construcción, equipamiento y puesta en marcha de la Planta.</t>
    </r>
  </si>
  <si>
    <r>
      <t xml:space="preserve">El precio por </t>
    </r>
    <r>
      <rPr>
        <sz val="11"/>
        <color rgb="FFFF0000"/>
        <rFont val="Calibri"/>
        <family val="2"/>
        <scheme val="minor"/>
      </rPr>
      <t>los servicios anuales ofertados</t>
    </r>
    <r>
      <rPr>
        <sz val="11"/>
        <color theme="1"/>
        <rFont val="Calibri"/>
        <family val="2"/>
        <scheme val="minor"/>
      </rPr>
      <t xml:space="preserve"> (4) debe ser el </t>
    </r>
    <r>
      <rPr>
        <sz val="11"/>
        <color rgb="FFFF0000"/>
        <rFont val="Calibri"/>
        <family val="2"/>
        <scheme val="minor"/>
      </rPr>
      <t>mismo que figure</t>
    </r>
    <r>
      <rPr>
        <sz val="11"/>
        <color theme="1"/>
        <rFont val="Calibri"/>
        <family val="2"/>
        <scheme val="minor"/>
      </rPr>
      <t xml:space="preserve"> en la hoja "valoración del proyecto" en su casilla D31</t>
    </r>
  </si>
  <si>
    <t>Nota: Sólo introducir datos en las celdas marcadas en amarillo</t>
  </si>
  <si>
    <t>A pagar por la sociedad mixta al adjudicatario al precio acordado por la cantidad consumida al precio acordado (fijo sin revisión durante toda la vigencia del contrato)</t>
  </si>
  <si>
    <t>A pagar por la Sociedad Mixta a Ciudad Agroalimentaria de Tudela, S.L.U. Se actualizará anualmente conforme a IPC nacional.</t>
  </si>
  <si>
    <t>Estimación del licitador del importe que considera que tendrá que asumir anualmente por este concepto.</t>
  </si>
  <si>
    <t>Importe anual que el licitador cobrará como parte del precio de los servicios y que se corresponde al importe estimado del cambio de stack que deberá asumir al final de su vida útil, dividido entre 15.</t>
  </si>
  <si>
    <r>
      <t>Costes</t>
    </r>
    <r>
      <rPr>
        <sz val="11"/>
        <color rgb="FFFF0000"/>
        <rFont val="Calibri"/>
        <family val="2"/>
        <scheme val="minor"/>
      </rPr>
      <t xml:space="preserve"> medios</t>
    </r>
    <r>
      <rPr>
        <sz val="11"/>
        <color theme="1"/>
        <rFont val="Calibri"/>
        <family val="2"/>
        <scheme val="minor"/>
      </rPr>
      <t xml:space="preserve"> asociado a la explotación de la planta</t>
    </r>
  </si>
  <si>
    <r>
      <t xml:space="preserve">horas </t>
    </r>
    <r>
      <rPr>
        <sz val="11"/>
        <color rgb="FFFF0000"/>
        <rFont val="Calibri"/>
        <family val="2"/>
        <scheme val="minor"/>
      </rPr>
      <t>durante la vigencia del contrato</t>
    </r>
  </si>
  <si>
    <r>
      <t xml:space="preserve">El precio </t>
    </r>
    <r>
      <rPr>
        <sz val="11"/>
        <color rgb="FFFF0000"/>
        <rFont val="Calibri"/>
        <family val="2"/>
        <scheme val="minor"/>
      </rPr>
      <t>anual ofertado por los servicios anuales</t>
    </r>
    <r>
      <rPr>
        <sz val="11"/>
        <color theme="1"/>
        <rFont val="Calibri"/>
        <family val="2"/>
        <scheme val="minor"/>
      </rPr>
      <t xml:space="preserve"> incluye:
* Mantenimiento preventivo
*Mantenimiento correctivo
*Aprovisionamiento para el cambio de stack a la finalización de su vida útil
* Costes Consumibles planta (agua, saneamiento, aceites, grasas, N2, comunicaciones)
*Coste operación planta
*Coste de la gestión comercial para la venta de hidrógeno
*Costes administrativos de gestión de la planta
*Costes del seguro de responsabilidad civil y operación planta          
 </t>
    </r>
    <r>
      <rPr>
        <sz val="11"/>
        <color rgb="FFFF0000"/>
        <rFont val="Calibri"/>
        <family val="2"/>
        <scheme val="minor"/>
      </rPr>
      <t>*Cualesquiera otros costes correspondan al licitador según lo establecido en el contrato de servicios</t>
    </r>
    <r>
      <rPr>
        <sz val="11"/>
        <color theme="1"/>
        <rFont val="Calibri"/>
        <family val="2"/>
        <scheme val="minor"/>
      </rPr>
      <t xml:space="preserve">
</t>
    </r>
  </si>
  <si>
    <t>Estimación del licitador del importe que considera que tendrá que asumir por este concepto.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</si>
</sst>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0" fillId="0" borderId="0" xfId="0" applyNumberFormat="1"/>
    <xf numFmtId="0" fontId="2" fillId="0" borderId="0" xfId="0" applyFont="1"/>
    <xf numFmtId="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3" fontId="2" fillId="0" borderId="7" xfId="0" applyNumberFormat="1" applyFont="1" applyBorder="1"/>
    <xf numFmtId="0" fontId="2" fillId="0" borderId="8" xfId="0" applyFont="1" applyBorder="1"/>
    <xf numFmtId="3" fontId="2" fillId="0" borderId="2" xfId="0" applyNumberFormat="1" applyFont="1" applyBorder="1"/>
    <xf numFmtId="0" fontId="2" fillId="0" borderId="3" xfId="0" applyFont="1" applyBorder="1"/>
    <xf numFmtId="4" fontId="2" fillId="0" borderId="7" xfId="0" applyNumberFormat="1" applyFont="1" applyBorder="1"/>
    <xf numFmtId="3" fontId="1" fillId="0" borderId="0" xfId="0" applyNumberFormat="1" applyFont="1"/>
    <xf numFmtId="0" fontId="1" fillId="0" borderId="0" xfId="0" applyFont="1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3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9" xfId="0" applyFont="1" applyBorder="1"/>
    <xf numFmtId="0" fontId="0" fillId="0" borderId="9" xfId="0" applyBorder="1"/>
    <xf numFmtId="3" fontId="0" fillId="0" borderId="10" xfId="0" applyNumberFormat="1" applyBorder="1"/>
    <xf numFmtId="3" fontId="0" fillId="0" borderId="11" xfId="0" applyNumberFormat="1" applyBorder="1"/>
    <xf numFmtId="3" fontId="0" fillId="0" borderId="12" xfId="0" applyNumberFormat="1" applyBorder="1"/>
    <xf numFmtId="0" fontId="0" fillId="0" borderId="0" xfId="0" applyAlignment="1">
      <alignment horizontal="left"/>
    </xf>
    <xf numFmtId="0" fontId="4" fillId="0" borderId="0" xfId="0" applyFont="1"/>
    <xf numFmtId="10" fontId="0" fillId="0" borderId="0" xfId="0" applyNumberFormat="1"/>
    <xf numFmtId="3" fontId="5" fillId="0" borderId="11" xfId="0" applyNumberFormat="1" applyFont="1" applyBorder="1"/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5" fillId="0" borderId="9" xfId="0" applyNumberFormat="1" applyFont="1" applyBorder="1"/>
    <xf numFmtId="2" fontId="5" fillId="0" borderId="7" xfId="0" applyNumberFormat="1" applyFont="1" applyBorder="1"/>
    <xf numFmtId="2" fontId="5" fillId="0" borderId="2" xfId="0" applyNumberFormat="1" applyFont="1" applyBorder="1"/>
    <xf numFmtId="3" fontId="5" fillId="0" borderId="12" xfId="0" applyNumberFormat="1" applyFont="1" applyBorder="1"/>
    <xf numFmtId="0" fontId="0" fillId="0" borderId="0" xfId="0" applyAlignment="1">
      <alignment wrapText="1"/>
    </xf>
    <xf numFmtId="0" fontId="5" fillId="0" borderId="0" xfId="0" applyFont="1"/>
    <xf numFmtId="3" fontId="4" fillId="0" borderId="0" xfId="0" applyNumberFormat="1" applyFont="1"/>
    <xf numFmtId="0" fontId="0" fillId="0" borderId="0" xfId="0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3" fontId="6" fillId="2" borderId="13" xfId="0" applyNumberFormat="1" applyFont="1" applyFill="1" applyBorder="1" applyAlignment="1">
      <alignment horizontal="center" vertical="center"/>
    </xf>
    <xf numFmtId="2" fontId="6" fillId="2" borderId="13" xfId="0" applyNumberFormat="1" applyFont="1" applyFill="1" applyBorder="1" applyAlignment="1">
      <alignment horizontal="center" vertical="center"/>
    </xf>
    <xf numFmtId="3" fontId="1" fillId="2" borderId="10" xfId="0" applyNumberFormat="1" applyFont="1" applyFill="1" applyBorder="1"/>
    <xf numFmtId="3" fontId="1" fillId="2" borderId="11" xfId="0" applyNumberFormat="1" applyFont="1" applyFill="1" applyBorder="1"/>
    <xf numFmtId="10" fontId="1" fillId="2" borderId="11" xfId="0" applyNumberFormat="1" applyFont="1" applyFill="1" applyBorder="1"/>
    <xf numFmtId="1" fontId="1" fillId="2" borderId="11" xfId="0" applyNumberFormat="1" applyFont="1" applyFill="1" applyBorder="1"/>
    <xf numFmtId="0" fontId="1" fillId="2" borderId="11" xfId="0" applyFont="1" applyFill="1" applyBorder="1"/>
    <xf numFmtId="0" fontId="1" fillId="2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BFA9-D953-4EBB-B734-C2632321A4C7}">
  <dimension ref="B2:F14"/>
  <sheetViews>
    <sheetView zoomScale="80" zoomScaleNormal="80" workbookViewId="0">
      <selection activeCell="B2" sqref="B2"/>
    </sheetView>
  </sheetViews>
  <sheetFormatPr baseColWidth="10" defaultRowHeight="15" x14ac:dyDescent="0.25"/>
  <cols>
    <col min="3" max="3" width="37.7109375" customWidth="1"/>
    <col min="4" max="4" width="15.28515625" customWidth="1"/>
    <col min="5" max="5" width="8.5703125" customWidth="1"/>
  </cols>
  <sheetData>
    <row r="2" spans="2:6" x14ac:dyDescent="0.25">
      <c r="C2" s="2" t="s">
        <v>75</v>
      </c>
    </row>
    <row r="3" spans="2:6" ht="15.75" thickBot="1" x14ac:dyDescent="0.3"/>
    <row r="4" spans="2:6" ht="46.5" customHeight="1" thickBot="1" x14ac:dyDescent="0.3">
      <c r="B4" s="35">
        <v>1</v>
      </c>
      <c r="C4" s="35" t="s">
        <v>68</v>
      </c>
      <c r="D4" s="45"/>
      <c r="E4" s="34" t="s">
        <v>18</v>
      </c>
      <c r="F4" s="43" t="s">
        <v>81</v>
      </c>
    </row>
    <row r="5" spans="2:6" ht="46.5" customHeight="1" thickBot="1" x14ac:dyDescent="0.3">
      <c r="B5" s="35">
        <v>2</v>
      </c>
      <c r="C5" s="35" t="s">
        <v>76</v>
      </c>
      <c r="D5" s="46"/>
      <c r="E5" s="34" t="s">
        <v>23</v>
      </c>
      <c r="F5" s="43" t="s">
        <v>74</v>
      </c>
    </row>
    <row r="6" spans="2:6" ht="46.5" customHeight="1" thickBot="1" x14ac:dyDescent="0.3">
      <c r="B6" s="35">
        <v>3</v>
      </c>
      <c r="C6" s="44" t="s">
        <v>73</v>
      </c>
      <c r="D6" s="46"/>
      <c r="E6" s="34" t="s">
        <v>17</v>
      </c>
      <c r="F6" s="43" t="s">
        <v>74</v>
      </c>
    </row>
    <row r="7" spans="2:6" ht="46.5" customHeight="1" thickBot="1" x14ac:dyDescent="0.3">
      <c r="B7" s="35">
        <v>4</v>
      </c>
      <c r="C7" s="44" t="s">
        <v>80</v>
      </c>
      <c r="D7" s="45"/>
      <c r="E7" s="34" t="s">
        <v>19</v>
      </c>
      <c r="F7" s="43" t="s">
        <v>71</v>
      </c>
    </row>
    <row r="10" spans="2:6" ht="317.25" customHeight="1" x14ac:dyDescent="0.25">
      <c r="C10" s="40" t="s">
        <v>90</v>
      </c>
    </row>
    <row r="13" spans="2:6" x14ac:dyDescent="0.25">
      <c r="C13" s="17" t="s">
        <v>83</v>
      </c>
    </row>
    <row r="14" spans="2:6" x14ac:dyDescent="0.25">
      <c r="C14" t="s">
        <v>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10F1-E2A1-4C44-8A13-1ADF627661AF}">
  <dimension ref="B1:J39"/>
  <sheetViews>
    <sheetView zoomScale="80" zoomScaleNormal="80" workbookViewId="0">
      <selection activeCell="J17" sqref="J17"/>
    </sheetView>
  </sheetViews>
  <sheetFormatPr baseColWidth="10" defaultRowHeight="15" x14ac:dyDescent="0.25"/>
  <cols>
    <col min="2" max="2" width="83.140625" customWidth="1"/>
    <col min="3" max="3" width="12.5703125" customWidth="1"/>
    <col min="4" max="4" width="9.140625" customWidth="1"/>
    <col min="5" max="5" width="3.140625" customWidth="1"/>
    <col min="6" max="6" width="12.85546875" customWidth="1"/>
    <col min="7" max="7" width="16.42578125" customWidth="1"/>
    <col min="8" max="8" width="7.5703125" customWidth="1"/>
    <col min="9" max="9" width="15.140625" bestFit="1" customWidth="1"/>
    <col min="10" max="10" width="25.28515625" customWidth="1"/>
    <col min="13" max="13" width="15.85546875" bestFit="1" customWidth="1"/>
  </cols>
  <sheetData>
    <row r="1" spans="2:10" ht="26.25" x14ac:dyDescent="0.4">
      <c r="B1" s="21" t="s">
        <v>55</v>
      </c>
    </row>
    <row r="2" spans="2:10" ht="15.75" thickBot="1" x14ac:dyDescent="0.3"/>
    <row r="3" spans="2:10" ht="15.75" thickBot="1" x14ac:dyDescent="0.3">
      <c r="B3" s="25" t="s">
        <v>38</v>
      </c>
    </row>
    <row r="4" spans="2:10" x14ac:dyDescent="0.25">
      <c r="B4" s="22" t="s">
        <v>0</v>
      </c>
      <c r="C4" s="47">
        <v>0</v>
      </c>
      <c r="D4" s="22" t="s">
        <v>8</v>
      </c>
    </row>
    <row r="5" spans="2:10" x14ac:dyDescent="0.25">
      <c r="B5" s="23" t="s">
        <v>1</v>
      </c>
      <c r="C5" s="48">
        <v>0</v>
      </c>
      <c r="D5" s="23" t="s">
        <v>10</v>
      </c>
      <c r="F5" s="1">
        <f>C5*15</f>
        <v>0</v>
      </c>
      <c r="G5" t="s">
        <v>89</v>
      </c>
    </row>
    <row r="6" spans="2:10" x14ac:dyDescent="0.25">
      <c r="B6" s="23" t="s">
        <v>15</v>
      </c>
      <c r="C6" s="49">
        <v>0</v>
      </c>
      <c r="D6" s="23"/>
    </row>
    <row r="7" spans="2:10" x14ac:dyDescent="0.25">
      <c r="B7" s="23" t="s">
        <v>16</v>
      </c>
      <c r="C7" s="50">
        <v>0</v>
      </c>
      <c r="D7" s="23" t="s">
        <v>8</v>
      </c>
    </row>
    <row r="8" spans="2:10" x14ac:dyDescent="0.25">
      <c r="B8" s="23" t="s">
        <v>3</v>
      </c>
      <c r="C8" s="51">
        <v>0</v>
      </c>
      <c r="D8" s="23" t="s">
        <v>9</v>
      </c>
      <c r="F8" t="s">
        <v>45</v>
      </c>
      <c r="G8" s="3">
        <f>C4*C6/33.33*C5/1000</f>
        <v>0</v>
      </c>
      <c r="H8" t="s">
        <v>9</v>
      </c>
    </row>
    <row r="9" spans="2:10" x14ac:dyDescent="0.25">
      <c r="B9" s="23" t="s">
        <v>2</v>
      </c>
      <c r="C9" s="48">
        <v>0</v>
      </c>
      <c r="D9" s="23" t="s">
        <v>11</v>
      </c>
      <c r="G9" s="3" t="e">
        <f>C9/C5</f>
        <v>#DIV/0!</v>
      </c>
      <c r="H9" t="s">
        <v>13</v>
      </c>
      <c r="I9" t="e">
        <f>IF(C9&gt;F5,0,ROUNDUP((15/G9)-1,0))</f>
        <v>#DIV/0!</v>
      </c>
      <c r="J9" t="s">
        <v>69</v>
      </c>
    </row>
    <row r="10" spans="2:10" x14ac:dyDescent="0.25">
      <c r="B10" s="23" t="s">
        <v>21</v>
      </c>
      <c r="C10" s="49">
        <v>0</v>
      </c>
      <c r="D10" s="23"/>
      <c r="G10" s="3">
        <f>C4*(1+(C10))*(1+(C10))*(1+(C10))</f>
        <v>0</v>
      </c>
      <c r="H10" t="s">
        <v>46</v>
      </c>
    </row>
    <row r="11" spans="2:10" x14ac:dyDescent="0.25">
      <c r="B11" s="23" t="s">
        <v>22</v>
      </c>
      <c r="C11" s="48">
        <v>0</v>
      </c>
      <c r="D11" s="23" t="s">
        <v>12</v>
      </c>
      <c r="F11" t="s">
        <v>47</v>
      </c>
      <c r="G11" s="1">
        <f>(G10+C7)*C5</f>
        <v>0</v>
      </c>
      <c r="H11" t="s">
        <v>12</v>
      </c>
    </row>
    <row r="12" spans="2:10" x14ac:dyDescent="0.25">
      <c r="B12" s="23" t="s">
        <v>4</v>
      </c>
      <c r="C12" s="48">
        <v>0</v>
      </c>
      <c r="D12" s="23" t="s">
        <v>14</v>
      </c>
      <c r="F12" t="s">
        <v>47</v>
      </c>
      <c r="G12" s="1">
        <f>G8*9*1.3</f>
        <v>0</v>
      </c>
      <c r="H12" t="s">
        <v>14</v>
      </c>
    </row>
    <row r="13" spans="2:10" x14ac:dyDescent="0.25">
      <c r="B13" s="23" t="s">
        <v>39</v>
      </c>
      <c r="C13" s="51">
        <v>0</v>
      </c>
      <c r="D13" s="23" t="s">
        <v>41</v>
      </c>
    </row>
    <row r="14" spans="2:10" ht="15.75" thickBot="1" x14ac:dyDescent="0.3">
      <c r="B14" s="24" t="s">
        <v>40</v>
      </c>
      <c r="C14" s="52">
        <v>0</v>
      </c>
      <c r="D14" s="24" t="s">
        <v>42</v>
      </c>
      <c r="G14">
        <f>C13*(C14-13)*0.09/900</f>
        <v>0</v>
      </c>
      <c r="H14" t="s">
        <v>51</v>
      </c>
    </row>
    <row r="15" spans="2:10" x14ac:dyDescent="0.25">
      <c r="C15" s="17"/>
    </row>
    <row r="16" spans="2:10" ht="15.75" thickBot="1" x14ac:dyDescent="0.3">
      <c r="C16" s="17"/>
    </row>
    <row r="17" spans="2:9" ht="15.75" thickBot="1" x14ac:dyDescent="0.3">
      <c r="B17" s="25" t="s">
        <v>56</v>
      </c>
    </row>
    <row r="18" spans="2:9" x14ac:dyDescent="0.25">
      <c r="B18" s="18" t="s">
        <v>52</v>
      </c>
      <c r="C18" s="38">
        <f>'Hoja presentación costes'!D6</f>
        <v>0</v>
      </c>
      <c r="D18" s="6" t="s">
        <v>17</v>
      </c>
      <c r="F18" t="s">
        <v>45</v>
      </c>
      <c r="G18">
        <v>45</v>
      </c>
      <c r="H18" t="s">
        <v>17</v>
      </c>
    </row>
    <row r="19" spans="2:9" ht="15.75" thickBot="1" x14ac:dyDescent="0.3">
      <c r="B19" s="19" t="s">
        <v>43</v>
      </c>
      <c r="C19" s="37">
        <f>'Hoja presentación costes'!D5</f>
        <v>0</v>
      </c>
      <c r="D19" s="20" t="s">
        <v>23</v>
      </c>
      <c r="F19" t="s">
        <v>45</v>
      </c>
      <c r="G19">
        <v>4.5</v>
      </c>
      <c r="H19" t="s">
        <v>23</v>
      </c>
    </row>
    <row r="20" spans="2:9" x14ac:dyDescent="0.25">
      <c r="C20" s="17"/>
    </row>
    <row r="21" spans="2:9" ht="15.75" thickBot="1" x14ac:dyDescent="0.3">
      <c r="C21" s="17"/>
    </row>
    <row r="22" spans="2:9" ht="15.75" thickBot="1" x14ac:dyDescent="0.3">
      <c r="B22" s="25" t="s">
        <v>57</v>
      </c>
    </row>
    <row r="23" spans="2:9" ht="15.75" thickBot="1" x14ac:dyDescent="0.3">
      <c r="B23" s="26" t="s">
        <v>44</v>
      </c>
      <c r="C23" s="36">
        <f>'Hoja presentación costes'!D4</f>
        <v>0</v>
      </c>
      <c r="D23" s="26" t="s">
        <v>18</v>
      </c>
      <c r="F23" t="s">
        <v>45</v>
      </c>
      <c r="G23" s="1">
        <v>10000000</v>
      </c>
      <c r="H23" t="s">
        <v>18</v>
      </c>
    </row>
    <row r="24" spans="2:9" x14ac:dyDescent="0.25">
      <c r="C24" s="16"/>
    </row>
    <row r="25" spans="2:9" ht="15.75" thickBot="1" x14ac:dyDescent="0.3">
      <c r="C25" s="16"/>
    </row>
    <row r="26" spans="2:9" ht="15.75" thickBot="1" x14ac:dyDescent="0.3">
      <c r="B26" s="26" t="s">
        <v>88</v>
      </c>
      <c r="I26" s="2" t="s">
        <v>60</v>
      </c>
    </row>
    <row r="27" spans="2:9" x14ac:dyDescent="0.25">
      <c r="B27" s="22" t="s">
        <v>61</v>
      </c>
      <c r="C27" s="47">
        <v>0</v>
      </c>
      <c r="D27" s="22" t="s">
        <v>19</v>
      </c>
      <c r="I27" s="17" t="s">
        <v>86</v>
      </c>
    </row>
    <row r="28" spans="2:9" x14ac:dyDescent="0.25">
      <c r="B28" s="23" t="s">
        <v>20</v>
      </c>
      <c r="C28" s="48">
        <v>0</v>
      </c>
      <c r="D28" s="23" t="s">
        <v>19</v>
      </c>
      <c r="G28" s="1"/>
      <c r="I28" s="17" t="s">
        <v>86</v>
      </c>
    </row>
    <row r="29" spans="2:9" x14ac:dyDescent="0.25">
      <c r="B29" s="23" t="s">
        <v>5</v>
      </c>
      <c r="C29" s="48">
        <v>0</v>
      </c>
      <c r="D29" s="23" t="s">
        <v>18</v>
      </c>
      <c r="F29" s="32" t="e">
        <f>C29/C23</f>
        <v>#DIV/0!</v>
      </c>
      <c r="I29" s="17" t="s">
        <v>91</v>
      </c>
    </row>
    <row r="30" spans="2:9" x14ac:dyDescent="0.25">
      <c r="B30" s="23" t="s">
        <v>62</v>
      </c>
      <c r="C30" s="48">
        <v>0</v>
      </c>
      <c r="D30" s="23" t="s">
        <v>19</v>
      </c>
      <c r="I30" s="17" t="s">
        <v>86</v>
      </c>
    </row>
    <row r="31" spans="2:9" x14ac:dyDescent="0.25">
      <c r="B31" s="23" t="s">
        <v>54</v>
      </c>
      <c r="C31" s="48">
        <v>0</v>
      </c>
      <c r="D31" s="23" t="s">
        <v>19</v>
      </c>
      <c r="I31" s="17" t="s">
        <v>86</v>
      </c>
    </row>
    <row r="32" spans="2:9" x14ac:dyDescent="0.25">
      <c r="B32" s="23" t="s">
        <v>7</v>
      </c>
      <c r="C32" s="48">
        <v>0</v>
      </c>
      <c r="D32" s="23" t="s">
        <v>19</v>
      </c>
      <c r="I32" s="17" t="s">
        <v>86</v>
      </c>
    </row>
    <row r="33" spans="2:9" x14ac:dyDescent="0.25">
      <c r="B33" s="23" t="s">
        <v>63</v>
      </c>
      <c r="C33" s="48">
        <v>0</v>
      </c>
      <c r="D33" s="23" t="s">
        <v>19</v>
      </c>
      <c r="I33" s="17" t="s">
        <v>86</v>
      </c>
    </row>
    <row r="34" spans="2:9" x14ac:dyDescent="0.25">
      <c r="B34" s="23" t="s">
        <v>53</v>
      </c>
      <c r="C34" s="33">
        <f>G34</f>
        <v>30000</v>
      </c>
      <c r="D34" s="23" t="s">
        <v>19</v>
      </c>
      <c r="G34" s="1">
        <v>30000</v>
      </c>
      <c r="H34" t="s">
        <v>19</v>
      </c>
      <c r="I34" t="s">
        <v>85</v>
      </c>
    </row>
    <row r="35" spans="2:9" ht="15.75" thickBot="1" x14ac:dyDescent="0.3">
      <c r="B35" s="24" t="s">
        <v>6</v>
      </c>
      <c r="C35" s="39">
        <f>G35</f>
        <v>0</v>
      </c>
      <c r="D35" s="24" t="s">
        <v>19</v>
      </c>
      <c r="G35" s="1">
        <f>(C11/1000)*C18</f>
        <v>0</v>
      </c>
      <c r="H35" t="s">
        <v>19</v>
      </c>
      <c r="I35" s="31" t="s">
        <v>79</v>
      </c>
    </row>
    <row r="37" spans="2:9" x14ac:dyDescent="0.25">
      <c r="B37" s="17" t="s">
        <v>77</v>
      </c>
    </row>
    <row r="38" spans="2:9" x14ac:dyDescent="0.25">
      <c r="B38" s="17" t="s">
        <v>72</v>
      </c>
    </row>
    <row r="39" spans="2:9" x14ac:dyDescent="0.25">
      <c r="C3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CDFE8-E3AB-4F9E-AB71-773045A00779}">
  <dimension ref="B3:J31"/>
  <sheetViews>
    <sheetView tabSelected="1" zoomScale="80" zoomScaleNormal="80" workbookViewId="0"/>
  </sheetViews>
  <sheetFormatPr baseColWidth="10" defaultRowHeight="15" x14ac:dyDescent="0.25"/>
  <cols>
    <col min="2" max="2" width="24.85546875" customWidth="1"/>
    <col min="3" max="3" width="25.28515625" bestFit="1" customWidth="1"/>
    <col min="4" max="4" width="17.42578125" customWidth="1"/>
    <col min="5" max="5" width="16.42578125" customWidth="1"/>
    <col min="8" max="8" width="19.140625" customWidth="1"/>
    <col min="9" max="9" width="19.5703125" customWidth="1"/>
  </cols>
  <sheetData>
    <row r="3" spans="2:10" ht="15.75" thickBot="1" x14ac:dyDescent="0.3">
      <c r="B3" s="2" t="s">
        <v>59</v>
      </c>
    </row>
    <row r="4" spans="2:10" x14ac:dyDescent="0.25">
      <c r="B4" s="22" t="s">
        <v>24</v>
      </c>
      <c r="C4" s="27">
        <f>'Hoja Resumen datos'!C23</f>
        <v>0</v>
      </c>
      <c r="D4" s="22" t="s">
        <v>18</v>
      </c>
      <c r="H4" s="30" t="s">
        <v>67</v>
      </c>
      <c r="I4" s="1">
        <v>8100000</v>
      </c>
      <c r="J4" t="s">
        <v>18</v>
      </c>
    </row>
    <row r="5" spans="2:10" x14ac:dyDescent="0.25">
      <c r="B5" s="23" t="s">
        <v>78</v>
      </c>
      <c r="C5" s="28">
        <f>IF(C4&gt;I4,I5,I5*H6)</f>
        <v>0</v>
      </c>
      <c r="D5" s="23" t="s">
        <v>18</v>
      </c>
      <c r="H5" s="30" t="s">
        <v>35</v>
      </c>
      <c r="I5" s="1">
        <v>2884481.25</v>
      </c>
      <c r="J5" t="s">
        <v>18</v>
      </c>
    </row>
    <row r="6" spans="2:10" ht="15.75" thickBot="1" x14ac:dyDescent="0.3">
      <c r="B6" s="24" t="s">
        <v>58</v>
      </c>
      <c r="C6" s="29">
        <f>C4-C5</f>
        <v>0</v>
      </c>
      <c r="D6" s="24" t="s">
        <v>18</v>
      </c>
      <c r="H6">
        <f>C4/I4</f>
        <v>0</v>
      </c>
      <c r="I6" t="s">
        <v>49</v>
      </c>
    </row>
    <row r="9" spans="2:10" ht="15.75" thickBot="1" x14ac:dyDescent="0.3"/>
    <row r="10" spans="2:10" x14ac:dyDescent="0.25">
      <c r="B10" s="4" t="s">
        <v>25</v>
      </c>
      <c r="C10" s="5"/>
      <c r="D10" s="5"/>
      <c r="E10" s="6"/>
    </row>
    <row r="11" spans="2:10" x14ac:dyDescent="0.25">
      <c r="B11" s="7"/>
      <c r="C11" t="s">
        <v>26</v>
      </c>
      <c r="D11" s="1">
        <f>307000*'Hoja Resumen datos'!C19</f>
        <v>0</v>
      </c>
      <c r="E11" s="8" t="s">
        <v>19</v>
      </c>
      <c r="F11" s="32">
        <f>D11/D13</f>
        <v>0</v>
      </c>
    </row>
    <row r="12" spans="2:10" x14ac:dyDescent="0.25">
      <c r="B12" s="7"/>
      <c r="C12" t="s">
        <v>50</v>
      </c>
      <c r="D12" s="1">
        <f>('Hoja Resumen datos'!C8-307)*1000*(4.5+2)</f>
        <v>-1995500</v>
      </c>
      <c r="E12" s="8" t="s">
        <v>19</v>
      </c>
      <c r="F12" s="32">
        <f>D12/D13</f>
        <v>1</v>
      </c>
      <c r="G12" t="s">
        <v>66</v>
      </c>
    </row>
    <row r="13" spans="2:10" ht="15.75" thickBot="1" x14ac:dyDescent="0.3">
      <c r="B13" s="9" t="s">
        <v>48</v>
      </c>
      <c r="C13" s="10"/>
      <c r="D13" s="11">
        <f>SUM(D11:D12)</f>
        <v>-1995500</v>
      </c>
      <c r="E13" s="12" t="s">
        <v>19</v>
      </c>
    </row>
    <row r="14" spans="2:10" ht="15.75" thickBot="1" x14ac:dyDescent="0.3"/>
    <row r="15" spans="2:10" x14ac:dyDescent="0.25">
      <c r="B15" s="4" t="s">
        <v>27</v>
      </c>
      <c r="C15" s="5"/>
      <c r="D15" s="5"/>
      <c r="E15" s="6"/>
    </row>
    <row r="16" spans="2:10" x14ac:dyDescent="0.25">
      <c r="B16" s="7"/>
      <c r="C16" t="s">
        <v>28</v>
      </c>
      <c r="D16" s="1">
        <f>'Hoja Resumen datos'!C11*'Hoja Resumen datos'!C18/1000</f>
        <v>0</v>
      </c>
      <c r="E16" s="8" t="s">
        <v>19</v>
      </c>
      <c r="F16" s="32" t="e">
        <f t="shared" ref="F16:F25" si="0">D16/D$25</f>
        <v>#DIV/0!</v>
      </c>
      <c r="G16" s="41" t="s">
        <v>84</v>
      </c>
    </row>
    <row r="17" spans="2:7" x14ac:dyDescent="0.25">
      <c r="B17" s="7"/>
      <c r="C17" t="s">
        <v>32</v>
      </c>
      <c r="D17" s="42">
        <f>'Hoja Resumen datos'!C33</f>
        <v>0</v>
      </c>
      <c r="E17" s="8" t="s">
        <v>19</v>
      </c>
      <c r="F17" s="32" t="e">
        <f t="shared" si="0"/>
        <v>#DIV/0!</v>
      </c>
      <c r="G17" s="17" t="s">
        <v>86</v>
      </c>
    </row>
    <row r="18" spans="2:7" x14ac:dyDescent="0.25">
      <c r="B18" s="7"/>
      <c r="C18" t="s">
        <v>33</v>
      </c>
      <c r="D18" s="42">
        <f>'Hoja Resumen datos'!C27</f>
        <v>0</v>
      </c>
      <c r="E18" s="8" t="s">
        <v>19</v>
      </c>
      <c r="F18" s="32" t="e">
        <f t="shared" si="0"/>
        <v>#DIV/0!</v>
      </c>
      <c r="G18" s="17" t="s">
        <v>86</v>
      </c>
    </row>
    <row r="19" spans="2:7" x14ac:dyDescent="0.25">
      <c r="B19" s="7"/>
      <c r="C19" t="s">
        <v>34</v>
      </c>
      <c r="D19" s="42">
        <f>'Hoja Resumen datos'!C28</f>
        <v>0</v>
      </c>
      <c r="E19" s="8" t="s">
        <v>19</v>
      </c>
      <c r="F19" s="32" t="e">
        <f t="shared" si="0"/>
        <v>#DIV/0!</v>
      </c>
      <c r="G19" s="17" t="s">
        <v>86</v>
      </c>
    </row>
    <row r="20" spans="2:7" x14ac:dyDescent="0.25">
      <c r="B20" s="7"/>
      <c r="C20" t="s">
        <v>29</v>
      </c>
      <c r="D20" s="42" t="e">
        <f>'Hoja Resumen datos'!C29*'Hoja Resumen datos'!I9/15</f>
        <v>#DIV/0!</v>
      </c>
      <c r="E20" s="8" t="s">
        <v>19</v>
      </c>
      <c r="F20" s="32" t="e">
        <f t="shared" si="0"/>
        <v>#DIV/0!</v>
      </c>
      <c r="G20" s="17" t="s">
        <v>87</v>
      </c>
    </row>
    <row r="21" spans="2:7" x14ac:dyDescent="0.25">
      <c r="B21" s="7"/>
      <c r="C21" t="s">
        <v>30</v>
      </c>
      <c r="D21" s="42">
        <f>'Hoja Resumen datos'!C30</f>
        <v>0</v>
      </c>
      <c r="E21" s="8" t="s">
        <v>19</v>
      </c>
      <c r="F21" s="32" t="e">
        <f t="shared" si="0"/>
        <v>#DIV/0!</v>
      </c>
      <c r="G21" s="17" t="s">
        <v>86</v>
      </c>
    </row>
    <row r="22" spans="2:7" x14ac:dyDescent="0.25">
      <c r="B22" s="7"/>
      <c r="C22" t="s">
        <v>64</v>
      </c>
      <c r="D22" s="42">
        <f>'Hoja Resumen datos'!C32</f>
        <v>0</v>
      </c>
      <c r="E22" s="8" t="s">
        <v>19</v>
      </c>
      <c r="F22" s="32" t="e">
        <f t="shared" si="0"/>
        <v>#DIV/0!</v>
      </c>
      <c r="G22" s="17" t="s">
        <v>86</v>
      </c>
    </row>
    <row r="23" spans="2:7" x14ac:dyDescent="0.25">
      <c r="B23" s="7"/>
      <c r="C23" t="s">
        <v>65</v>
      </c>
      <c r="D23" s="42">
        <f>'Hoja Resumen datos'!C31</f>
        <v>0</v>
      </c>
      <c r="E23" s="8" t="s">
        <v>19</v>
      </c>
      <c r="F23" s="32" t="e">
        <f t="shared" si="0"/>
        <v>#DIV/0!</v>
      </c>
      <c r="G23" s="17" t="s">
        <v>86</v>
      </c>
    </row>
    <row r="24" spans="2:7" x14ac:dyDescent="0.25">
      <c r="B24" s="7"/>
      <c r="C24" t="s">
        <v>53</v>
      </c>
      <c r="D24" s="1">
        <v>30000</v>
      </c>
      <c r="E24" s="8" t="s">
        <v>19</v>
      </c>
      <c r="F24" s="32" t="e">
        <f t="shared" si="0"/>
        <v>#DIV/0!</v>
      </c>
      <c r="G24" t="s">
        <v>85</v>
      </c>
    </row>
    <row r="25" spans="2:7" ht="15.75" thickBot="1" x14ac:dyDescent="0.3">
      <c r="B25" s="9" t="s">
        <v>31</v>
      </c>
      <c r="C25" s="10"/>
      <c r="D25" s="11" t="e">
        <f>SUM(D16:D24)</f>
        <v>#DIV/0!</v>
      </c>
      <c r="E25" s="12" t="s">
        <v>19</v>
      </c>
      <c r="F25" s="32" t="e">
        <f t="shared" si="0"/>
        <v>#DIV/0!</v>
      </c>
    </row>
    <row r="26" spans="2:7" ht="15.75" thickBot="1" x14ac:dyDescent="0.3"/>
    <row r="27" spans="2:7" x14ac:dyDescent="0.25">
      <c r="B27" s="4" t="s">
        <v>36</v>
      </c>
      <c r="C27" s="5"/>
      <c r="D27" s="13" t="e">
        <f>D13-D25</f>
        <v>#DIV/0!</v>
      </c>
      <c r="E27" s="14" t="s">
        <v>19</v>
      </c>
    </row>
    <row r="28" spans="2:7" ht="15.75" thickBot="1" x14ac:dyDescent="0.3">
      <c r="B28" s="9" t="s">
        <v>37</v>
      </c>
      <c r="C28" s="10"/>
      <c r="D28" s="15" t="e">
        <f>'Valoración proyecto'!C6/D27</f>
        <v>#DIV/0!</v>
      </c>
      <c r="E28" s="12" t="s">
        <v>13</v>
      </c>
    </row>
    <row r="31" spans="2:7" x14ac:dyDescent="0.25">
      <c r="C31" t="s">
        <v>70</v>
      </c>
      <c r="D31" s="42" t="e">
        <f>SUM(D17:D23)</f>
        <v>#DIV/0!</v>
      </c>
      <c r="E3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 presentación costes</vt:lpstr>
      <vt:lpstr>Hoja Resumen datos</vt:lpstr>
      <vt:lpstr>Valoración proyecto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Erice Lacunza</dc:creator>
  <cp:lastModifiedBy>Joaquin Erice Lacunza</cp:lastModifiedBy>
  <dcterms:created xsi:type="dcterms:W3CDTF">2023-01-11T12:47:01Z</dcterms:created>
  <dcterms:modified xsi:type="dcterms:W3CDTF">2023-05-19T12:13:52Z</dcterms:modified>
</cp:coreProperties>
</file>