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HN\Pliego Filtros\"/>
    </mc:Choice>
  </mc:AlternateContent>
  <bookViews>
    <workbookView xWindow="32760" yWindow="32760" windowWidth="20400" windowHeight="6885"/>
  </bookViews>
  <sheets>
    <sheet name="Absolutos" sheetId="6" r:id="rId1"/>
    <sheet name="A Eficiencia" sheetId="9" r:id="rId2"/>
    <sheet name="PreFiltros" sheetId="8" r:id="rId3"/>
  </sheets>
  <definedNames>
    <definedName name="_xlnm._FilterDatabase" localSheetId="2" hidden="1">PreFiltros!$A$1:$H$1</definedName>
    <definedName name="_xlnm.Print_Area" localSheetId="0">Absolutos!$A$1:$I$61</definedName>
    <definedName name="_xlnm.Print_Titles" localSheetId="1">'A Eficiencia'!$1:$1</definedName>
    <definedName name="_xlnm.Print_Titles" localSheetId="0">Absolutos!$1:$1</definedName>
    <definedName name="_xlnm.Print_Titles" localSheetId="2">PreFiltros!$1:$1</definedName>
  </definedNames>
  <calcPr calcId="162913"/>
</workbook>
</file>

<file path=xl/calcChain.xml><?xml version="1.0" encoding="utf-8"?>
<calcChain xmlns="http://schemas.openxmlformats.org/spreadsheetml/2006/main">
  <c r="E66" i="9" l="1"/>
  <c r="E67" i="9"/>
  <c r="E68" i="9"/>
  <c r="E69" i="9"/>
  <c r="E70" i="9"/>
  <c r="E71" i="9"/>
  <c r="E72" i="9"/>
  <c r="E73" i="9"/>
  <c r="E74" i="9"/>
  <c r="E65" i="9"/>
  <c r="E62" i="9"/>
  <c r="E58" i="9"/>
  <c r="E55" i="9"/>
  <c r="E53" i="9"/>
  <c r="E50" i="9"/>
  <c r="E51" i="9"/>
  <c r="E52" i="9"/>
  <c r="E49" i="9"/>
  <c r="E46" i="9"/>
  <c r="E43" i="9"/>
  <c r="E41" i="9"/>
  <c r="E36" i="9"/>
  <c r="E35" i="9"/>
  <c r="E34" i="9"/>
  <c r="E30" i="9"/>
  <c r="E26" i="9"/>
  <c r="E7" i="9" l="1"/>
  <c r="E5" i="9"/>
  <c r="E21" i="9"/>
  <c r="E18" i="9"/>
  <c r="E17" i="9"/>
  <c r="E16" i="9"/>
  <c r="E15" i="9"/>
  <c r="E13" i="9"/>
  <c r="E28" i="9"/>
  <c r="E19" i="9"/>
  <c r="D5" i="6" l="1"/>
  <c r="D9" i="6"/>
  <c r="D8" i="6"/>
  <c r="D6" i="6"/>
  <c r="D4" i="6"/>
  <c r="D12" i="6"/>
  <c r="D46" i="6" l="1"/>
  <c r="D43" i="6"/>
  <c r="D40" i="6"/>
  <c r="D39" i="6"/>
  <c r="D38" i="6"/>
  <c r="D34" i="6"/>
  <c r="D30" i="6"/>
  <c r="D24" i="6"/>
  <c r="D22" i="6"/>
  <c r="D23" i="6"/>
  <c r="F24" i="8" l="1"/>
  <c r="H24" i="8" s="1"/>
  <c r="H23" i="8" l="1"/>
  <c r="F30" i="8"/>
  <c r="H30" i="8" s="1"/>
  <c r="F5" i="8"/>
  <c r="F10" i="8"/>
  <c r="H10" i="8" s="1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27" i="8"/>
  <c r="H28" i="8"/>
  <c r="H29" i="8"/>
  <c r="H26" i="8"/>
  <c r="H4" i="8"/>
  <c r="H6" i="8"/>
  <c r="H7" i="8"/>
  <c r="H8" i="8"/>
  <c r="H11" i="8"/>
  <c r="H12" i="8"/>
  <c r="H14" i="8"/>
  <c r="H15" i="8"/>
  <c r="H16" i="8"/>
  <c r="H17" i="8"/>
  <c r="H18" i="8"/>
  <c r="H19" i="8"/>
  <c r="H20" i="8"/>
  <c r="H21" i="8"/>
  <c r="H22" i="8"/>
  <c r="J12" i="9"/>
  <c r="J13" i="9"/>
  <c r="J14" i="9"/>
  <c r="J36" i="9"/>
  <c r="J37" i="9"/>
  <c r="J31" i="9"/>
  <c r="J32" i="9"/>
  <c r="J33" i="9"/>
  <c r="J34" i="9"/>
  <c r="J35" i="9"/>
  <c r="J30" i="9"/>
  <c r="J63" i="9"/>
  <c r="J64" i="9"/>
  <c r="J65" i="9"/>
  <c r="J62" i="9"/>
  <c r="J67" i="9"/>
  <c r="J68" i="9"/>
  <c r="J69" i="9"/>
  <c r="J70" i="9"/>
  <c r="J71" i="9"/>
  <c r="J72" i="9"/>
  <c r="J66" i="9"/>
  <c r="J55" i="9"/>
  <c r="J56" i="9"/>
  <c r="J57" i="9"/>
  <c r="J58" i="9"/>
  <c r="J59" i="9"/>
  <c r="J60" i="9"/>
  <c r="J61" i="9"/>
  <c r="J50" i="9"/>
  <c r="J51" i="9"/>
  <c r="J52" i="9"/>
  <c r="J49" i="9"/>
  <c r="J42" i="9"/>
  <c r="J43" i="9"/>
  <c r="J44" i="9"/>
  <c r="J45" i="9"/>
  <c r="J46" i="9"/>
  <c r="J47" i="9"/>
  <c r="J48" i="9"/>
  <c r="J73" i="9"/>
  <c r="J74" i="9"/>
  <c r="J20" i="9"/>
  <c r="J21" i="9"/>
  <c r="J22" i="9"/>
  <c r="J19" i="9"/>
  <c r="J16" i="9"/>
  <c r="J17" i="9"/>
  <c r="J18" i="9"/>
  <c r="J15" i="9"/>
  <c r="J6" i="9"/>
  <c r="J7" i="9"/>
  <c r="J8" i="9"/>
  <c r="J9" i="9"/>
  <c r="J10" i="9"/>
  <c r="J11" i="9"/>
  <c r="J5" i="9"/>
  <c r="H5" i="8" l="1"/>
  <c r="J41" i="9"/>
  <c r="H54" i="9"/>
  <c r="J54" i="9" s="1"/>
  <c r="H53" i="9"/>
  <c r="J53" i="9" s="1"/>
  <c r="J46" i="6"/>
  <c r="J43" i="6"/>
  <c r="J39" i="6"/>
  <c r="J40" i="6"/>
  <c r="J38" i="6"/>
  <c r="J34" i="6"/>
  <c r="J31" i="6"/>
  <c r="J30" i="6"/>
  <c r="J23" i="6"/>
  <c r="J24" i="6"/>
  <c r="J25" i="6"/>
  <c r="J26" i="6"/>
  <c r="J27" i="6"/>
  <c r="J22" i="6"/>
  <c r="J17" i="6"/>
  <c r="J18" i="6"/>
  <c r="J19" i="6"/>
  <c r="J16" i="6"/>
  <c r="J14" i="6"/>
  <c r="J12" i="6"/>
  <c r="J5" i="6"/>
  <c r="J6" i="6"/>
  <c r="J7" i="6"/>
  <c r="J9" i="6"/>
  <c r="H69" i="8"/>
  <c r="H51" i="8"/>
  <c r="H32" i="8"/>
  <c r="H31" i="8"/>
  <c r="H35" i="6"/>
  <c r="J35" i="6" s="1"/>
  <c r="H8" i="6"/>
  <c r="J8" i="6" s="1"/>
  <c r="F3" i="8"/>
  <c r="H3" i="8" s="1"/>
  <c r="F9" i="8"/>
  <c r="H9" i="8" s="1"/>
  <c r="F13" i="8"/>
  <c r="H13" i="8" s="1"/>
  <c r="H15" i="6"/>
  <c r="J15" i="6" s="1"/>
  <c r="J13" i="6"/>
  <c r="H4" i="6"/>
  <c r="J4" i="6" s="1"/>
</calcChain>
</file>

<file path=xl/sharedStrings.xml><?xml version="1.0" encoding="utf-8"?>
<sst xmlns="http://schemas.openxmlformats.org/spreadsheetml/2006/main" count="318" uniqueCount="220">
  <si>
    <t xml:space="preserve">610 x 610 x 78  </t>
  </si>
  <si>
    <t xml:space="preserve">457 x 457 x 78 </t>
  </si>
  <si>
    <t xml:space="preserve">610 x 762 x 78 </t>
  </si>
  <si>
    <t xml:space="preserve">610 x 610 x 292 </t>
  </si>
  <si>
    <t xml:space="preserve">305 x 610 x 292 </t>
  </si>
  <si>
    <t>610 x 610 x 69</t>
  </si>
  <si>
    <t>610 x 305 x 69</t>
  </si>
  <si>
    <t xml:space="preserve"> </t>
  </si>
  <si>
    <t>610 x 762 x 292</t>
  </si>
  <si>
    <t xml:space="preserve">610 x 610 x 150 </t>
  </si>
  <si>
    <t xml:space="preserve">490 x 592 x 97 </t>
  </si>
  <si>
    <t xml:space="preserve">592 x 592 x 97 </t>
  </si>
  <si>
    <t xml:space="preserve">490 x 490 x 97 </t>
  </si>
  <si>
    <t xml:space="preserve">287 x 592 x 97  </t>
  </si>
  <si>
    <t xml:space="preserve">592 x 287 x 292 </t>
  </si>
  <si>
    <t xml:space="preserve">592 x 592 x 292  </t>
  </si>
  <si>
    <t xml:space="preserve">592 x 592 x 96  </t>
  </si>
  <si>
    <t xml:space="preserve">592 x 287 x 96  </t>
  </si>
  <si>
    <t>490 x 390 x 48</t>
  </si>
  <si>
    <t>490 x 490 x 48</t>
  </si>
  <si>
    <t>287 x 592 x 48</t>
  </si>
  <si>
    <t xml:space="preserve">465 x 390 x 45 </t>
  </si>
  <si>
    <t>610 x 610 x 78</t>
  </si>
  <si>
    <t>762 x 305 x 78</t>
  </si>
  <si>
    <t>610 x 610 x 292</t>
  </si>
  <si>
    <t>305 x 610 x 78</t>
  </si>
  <si>
    <t>305 x 610 x 292</t>
  </si>
  <si>
    <t>305 x 305 x 78</t>
  </si>
  <si>
    <t>457 x 457 x150</t>
  </si>
  <si>
    <t>457 x 457 x 78</t>
  </si>
  <si>
    <t>557 x 557 x 69</t>
  </si>
  <si>
    <t>Medidas</t>
  </si>
  <si>
    <t>ABSOLUTOS DE FLUJO LAMINAR H13</t>
  </si>
  <si>
    <t>ABSOLUTOS COMPACTOS H13</t>
  </si>
  <si>
    <t>ABSOLUTOS DE FLUJO LAMINAR H14</t>
  </si>
  <si>
    <t xml:space="preserve">  </t>
  </si>
  <si>
    <t xml:space="preserve">490 x 592 x 292 </t>
  </si>
  <si>
    <t>592 x 592 x 292</t>
  </si>
  <si>
    <t>287 x 592 x 292</t>
  </si>
  <si>
    <t>592 x 592 x 48</t>
  </si>
  <si>
    <t xml:space="preserve">557 x 557 x 66 </t>
  </si>
  <si>
    <t>1220 x 610 x 78</t>
  </si>
  <si>
    <t>592 x 287 x 96</t>
  </si>
  <si>
    <t>290 x 290 x 48</t>
  </si>
  <si>
    <t>290 x 592 x 48</t>
  </si>
  <si>
    <t>595 x 592 x 48</t>
  </si>
  <si>
    <t>490 x 590 x 48</t>
  </si>
  <si>
    <t>590 x 590 x 48</t>
  </si>
  <si>
    <t>590 x 390 x 48</t>
  </si>
  <si>
    <t>490 x 290 x 48</t>
  </si>
  <si>
    <t>590 x 290 x 48</t>
  </si>
  <si>
    <t>595 x 595 x 48</t>
  </si>
  <si>
    <t>620 x 500 x 48</t>
  </si>
  <si>
    <t>620 x 390 x 48</t>
  </si>
  <si>
    <t>590 x 590 x 58</t>
  </si>
  <si>
    <t>590 x 490 x 60</t>
  </si>
  <si>
    <t>590 x 490 x 58</t>
  </si>
  <si>
    <t>590 x 490 x 48</t>
  </si>
  <si>
    <t>550 x 510 x 48</t>
  </si>
  <si>
    <t>510 x 390 x 48</t>
  </si>
  <si>
    <t>490 x 620 x 48</t>
  </si>
  <si>
    <t>490 x 490 x 58</t>
  </si>
  <si>
    <t xml:space="preserve">490 x 390 x 58 </t>
  </si>
  <si>
    <t xml:space="preserve">490 x 390 x 55 </t>
  </si>
  <si>
    <t xml:space="preserve">490 x 290 x 58 </t>
  </si>
  <si>
    <t xml:space="preserve">390 x 490 x 48 </t>
  </si>
  <si>
    <t>290 x 490 x 60</t>
  </si>
  <si>
    <t>290 x 490 x 58</t>
  </si>
  <si>
    <t>Detalles</t>
  </si>
  <si>
    <t xml:space="preserve">ePM10 70% </t>
  </si>
  <si>
    <t>Filtro de bolsas hechas con fibra de vidrio</t>
  </si>
  <si>
    <t>Filtro compacto en V. Marco ABS. Media filtrante: papel fibra de vidrio. Separadores Hot Melt</t>
  </si>
  <si>
    <t>Marco acero galvanizador. Separadore Hot Melt. Media filtrante: papel fibra vidrio P.C.F.R:200Pa</t>
  </si>
  <si>
    <t>Filtro compacto en V. Marco ABS. Separadores Hot Melt. Media filtrante: papel fibra de vidrio</t>
  </si>
  <si>
    <t>Filtro compacto en V. Marco acero galvanizado. Separadores Hot Melt. Media filtrante: papel fibra de vidrio. P final recomendada 300 Pa</t>
  </si>
  <si>
    <t>Marco acero galvanizado. Media filtrante: papel fibra de vidrio. Separadores Hot Melt</t>
  </si>
  <si>
    <t xml:space="preserve">Marco acero galvanizado. Media filtrante: papel fibra de vidrio. Separadores Hot Melt. </t>
  </si>
  <si>
    <t>Filtro compacto en V. Marco acero galvanizado. Media filtrante: papel fibra de vidrio. Separadores Hot Melt. Pérdida sw carga final recomendada 300 Pa</t>
  </si>
  <si>
    <t>Cada dos años</t>
  </si>
  <si>
    <t>Anual</t>
  </si>
  <si>
    <t>Cada seis meses</t>
  </si>
  <si>
    <t>Cada dos meses</t>
  </si>
  <si>
    <t>Cada 4 meses</t>
  </si>
  <si>
    <t xml:space="preserve">Cada mes </t>
  </si>
  <si>
    <t xml:space="preserve"> Tipos y Denominación de los Filtros</t>
  </si>
  <si>
    <t>ISO 16890:2017</t>
  </si>
  <si>
    <t>Reposición</t>
  </si>
  <si>
    <t>Uds.</t>
  </si>
  <si>
    <t>TOTAL ANUAL</t>
  </si>
  <si>
    <t>490 x 592 x 97</t>
  </si>
  <si>
    <t>287 x 490 x 97</t>
  </si>
  <si>
    <t>395 x 590 x 48</t>
  </si>
  <si>
    <t>390 x 490 x 48</t>
  </si>
  <si>
    <t>590 x 450 x 48</t>
  </si>
  <si>
    <t>690 x 590 x 48</t>
  </si>
  <si>
    <t>690 x 490 x 48</t>
  </si>
  <si>
    <t>Importe unitario ofertado</t>
  </si>
  <si>
    <t>ABSOLUTOS MARCO DE PERFIL ALUMINIO H13</t>
  </si>
  <si>
    <t>ABSOLUTOS MARCO DE MDF H13</t>
  </si>
  <si>
    <t>ABSOLUTOS MARCO DE ACERO GALVANIZADO H13</t>
  </si>
  <si>
    <t>ABSOLUTOS MARCO DE PERFIL ALUMINIO H14</t>
  </si>
  <si>
    <t>ABSOLUTOS MARCO DE PERFIL ALUMINIO EXTRUIDO H14</t>
  </si>
  <si>
    <t>Rejilla de protección</t>
  </si>
  <si>
    <t>Ambos lados</t>
  </si>
  <si>
    <t>Pérdida de carga inicial (Pa)</t>
  </si>
  <si>
    <t>Pérdida de carga final (Pa)</t>
  </si>
  <si>
    <t xml:space="preserve">ALTA EFICIENCIA RÍGIDO EN V ALTA CAPACIDAD </t>
  </si>
  <si>
    <t>Bolsas</t>
  </si>
  <si>
    <t>ALTA EFICIENCIA RÍGIDO EN V. (CALIFICACIÓN C)</t>
  </si>
  <si>
    <t>BOLSAS</t>
  </si>
  <si>
    <t xml:space="preserve">Alta eficiencia rígido en V alta capacidad </t>
  </si>
  <si>
    <t>Bolsa</t>
  </si>
  <si>
    <t>Alta eficiencia rígido en V alta capacidad</t>
  </si>
  <si>
    <t>287 x 592 x 292    12 x 24 x 12</t>
  </si>
  <si>
    <t>592 x 592 x 292    24 x 24 x 12</t>
  </si>
  <si>
    <t>490 x 592 x 292   20 x 24 x 12</t>
  </si>
  <si>
    <t xml:space="preserve">592 x 592 x 97  </t>
  </si>
  <si>
    <t xml:space="preserve">490 x 592 x 97  </t>
  </si>
  <si>
    <t>Marco acero galvanizado.
Media filtrante: papel fibra de vidrio. Separadores Hot Melt</t>
  </si>
  <si>
    <t>Filtro compacto en V. Marco ABS.
Media filtrante: papel fibra de vidrio. Separadores Hot Melt</t>
  </si>
  <si>
    <t>75-250</t>
  </si>
  <si>
    <t>Cada mes</t>
  </si>
  <si>
    <t>720 x 610</t>
  </si>
  <si>
    <t>720 x 410</t>
  </si>
  <si>
    <t>700 x 600</t>
  </si>
  <si>
    <t>700 x 400</t>
  </si>
  <si>
    <t>625 x 625</t>
  </si>
  <si>
    <t>625 x 500</t>
  </si>
  <si>
    <t>625 x 400</t>
  </si>
  <si>
    <t>630 x 610</t>
  </si>
  <si>
    <t>620 x 490</t>
  </si>
  <si>
    <t>620 x 400</t>
  </si>
  <si>
    <t>600 x 600</t>
  </si>
  <si>
    <t>600 x 500</t>
  </si>
  <si>
    <t>600 x 400</t>
  </si>
  <si>
    <t>570 x 400</t>
  </si>
  <si>
    <t>565 x 400</t>
  </si>
  <si>
    <t>560 x 400</t>
  </si>
  <si>
    <t>500 x 550</t>
  </si>
  <si>
    <t>500 x 400</t>
  </si>
  <si>
    <t>450 x 410</t>
  </si>
  <si>
    <t>500 x 500</t>
  </si>
  <si>
    <t>620 x 500</t>
  </si>
  <si>
    <t>620 x 600</t>
  </si>
  <si>
    <t>650 x 300</t>
  </si>
  <si>
    <t>650 x 450</t>
  </si>
  <si>
    <t>700 x 500</t>
  </si>
  <si>
    <t>750 x 450</t>
  </si>
  <si>
    <t>800 x 450</t>
  </si>
  <si>
    <t>850 x 400</t>
  </si>
  <si>
    <t>850 x 450</t>
  </si>
  <si>
    <t>850 x 500</t>
  </si>
  <si>
    <t>850 x 600</t>
  </si>
  <si>
    <t>1000 x 400</t>
  </si>
  <si>
    <t>1000 x 500</t>
  </si>
  <si>
    <t>1240 x 340</t>
  </si>
  <si>
    <t>289 x 594 x 44</t>
  </si>
  <si>
    <t>594 x 594 x 44</t>
  </si>
  <si>
    <t>290 x 590 x 48</t>
  </si>
  <si>
    <t>288 x 593 x 97</t>
  </si>
  <si>
    <t>490 x 490 x 97</t>
  </si>
  <si>
    <t>490 x 593 x 97</t>
  </si>
  <si>
    <t>593 x 593 x 97</t>
  </si>
  <si>
    <t>592 x 592 x 96    24 x 24 x 4</t>
  </si>
  <si>
    <t xml:space="preserve">287 x 592 x 96     12 x 24 x 4 </t>
  </si>
  <si>
    <t>287 x 592 x 98</t>
  </si>
  <si>
    <t>592 x 592 x 97</t>
  </si>
  <si>
    <t>290 x 593 x 48</t>
  </si>
  <si>
    <t>593 x 593 x 48</t>
  </si>
  <si>
    <t>290 x 593 x 97</t>
  </si>
  <si>
    <t>490 x 592 x 292      20 x 24 x 12</t>
  </si>
  <si>
    <t>490 x 490 x 44</t>
  </si>
  <si>
    <t>490 x 594 x 44</t>
  </si>
  <si>
    <t>Observaciones</t>
  </si>
  <si>
    <t>Filtros para caja Trox</t>
  </si>
  <si>
    <t>Marco de cartón rígido. Antihumedad. Desechable. Clase f:1. En fibra sintética exenta de resinas tóxicas.</t>
  </si>
  <si>
    <t>45 - 250</t>
  </si>
  <si>
    <t>Pérdida carga  min-max (Pa)</t>
  </si>
  <si>
    <t>4,.300</t>
  </si>
  <si>
    <t>Manta prefiltro cortada según dimensiones definidas y según requerimientos en las instalaciones de los Centros que integran el HUN/NOU. En fibra sintética libre de resinas tóxicas. Clase f:1. Antihumedad y desechable.</t>
  </si>
  <si>
    <t>Marco metálico. Desechables. Clase f:1. En fibra sintética exenta de resinas tóxicas.</t>
  </si>
  <si>
    <t>Fibra química no inflamable</t>
  </si>
  <si>
    <t>490 x 592 x 292  20 x 24 x 12</t>
  </si>
  <si>
    <t>592 x 490 x 292    24 x 20 x 12</t>
  </si>
  <si>
    <t>592 x 292 x 292    24 x 12 x 12</t>
  </si>
  <si>
    <t>490 x 592 x 287    20 x 24 x 12</t>
  </si>
  <si>
    <t>592 x 490 x 287    24 x 20 x 12</t>
  </si>
  <si>
    <t>592 x 592 x 287    24 x 24 x 12</t>
  </si>
  <si>
    <t>592 x 287 x 287    24 x 12 x 12</t>
  </si>
  <si>
    <r>
      <t>592 x 287 x 520</t>
    </r>
    <r>
      <rPr>
        <sz val="10"/>
        <color rgb="FFFF0000"/>
        <rFont val="Century Gothic"/>
        <family val="2"/>
      </rPr>
      <t xml:space="preserve"> </t>
    </r>
    <r>
      <rPr>
        <sz val="10"/>
        <rFont val="Century Gothic"/>
        <family val="2"/>
      </rPr>
      <t>10 bolsas</t>
    </r>
  </si>
  <si>
    <t>592 x 592 x 520 10 bolsas</t>
  </si>
  <si>
    <t>592 x 287 x 520 10 bolsas</t>
  </si>
  <si>
    <t>592 x 592 x 592</t>
  </si>
  <si>
    <t>490 x 592 x 592</t>
  </si>
  <si>
    <t>490 x 490 x 592</t>
  </si>
  <si>
    <t>287 x 592 x 592</t>
  </si>
  <si>
    <t>287 x 592 x 287</t>
  </si>
  <si>
    <t>287 x 490 x 592</t>
  </si>
  <si>
    <t>915 x 610 x 78</t>
  </si>
  <si>
    <t>70 - 250</t>
  </si>
  <si>
    <t>Consumo energético máximo</t>
  </si>
  <si>
    <t>ePM1 55%</t>
  </si>
  <si>
    <t>ePM1 85%</t>
  </si>
  <si>
    <t xml:space="preserve">COARSE &gt;60% MARCOS METÁLICOS </t>
  </si>
  <si>
    <t>COARSE &gt;60% MARCO DE CARTON</t>
  </si>
  <si>
    <t>COARSE &gt;60% TIPO MANTA</t>
  </si>
  <si>
    <t>Caudal de trabajo (m3/h)</t>
  </si>
  <si>
    <r>
      <t>Caudal de trabajo  m</t>
    </r>
    <r>
      <rPr>
        <b/>
        <sz val="10"/>
        <rFont val="Arial"/>
        <family val="2"/>
      </rPr>
      <t>³/h</t>
    </r>
  </si>
  <si>
    <t>Marca</t>
  </si>
  <si>
    <t>Modelo</t>
  </si>
  <si>
    <t>Código de referencia del material</t>
  </si>
  <si>
    <t>Eficacia mínima</t>
  </si>
  <si>
    <t>Cantidad estimada anual</t>
  </si>
  <si>
    <t>LOTE 3: IMPORTE TOTAL OFERTADO (IVA EXCLUIDO)</t>
  </si>
  <si>
    <t>LOTE 3: IMPORTE MÁXIMO DE LICITACIÓN  (IVA EXCLUIDO)</t>
  </si>
  <si>
    <t>LOTE 2: IMPORTE TOTAL OFERTADO (IVA EXCLUIDO)</t>
  </si>
  <si>
    <t>LOTE 2: IMPORTE MÁXIMO DE LICITACIÓN  (IVA EXCLUIDO)</t>
  </si>
  <si>
    <t>LOTE 1: IMPORTE TOTAL OFERTADO (IVA EXCLUIDO)</t>
  </si>
  <si>
    <t>LOTE 1: IMPORTE MÁXIMO DE LICITACIÓN  (IVA EXCLUIDO)</t>
  </si>
  <si>
    <r>
      <rPr>
        <b/>
        <sz val="9"/>
        <rFont val="Arial"/>
        <family val="2"/>
      </rPr>
      <t>NOTA:</t>
    </r>
    <r>
      <rPr>
        <sz val="9"/>
        <rFont val="Arial"/>
        <family val="2"/>
      </rPr>
      <t xml:space="preserve"> Para aquellos filtros, cuya tasa de reposición sea superior a un año, se realizarán los cálculos, del importe total anual, considerando una cantidad anual estimada igual al número de unidades para cada medida de filtro.
En todo caso, a efectos de contabilizar las unidades consumidas, se tomará como referencia el valor indicado en la columna de reposición.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</si>
</sst>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0.000%"/>
    <numFmt numFmtId="165" formatCode="#,##0.00\ &quot;€&quot;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Century Gothic"/>
      <family val="2"/>
    </font>
    <font>
      <sz val="8"/>
      <name val="Arial"/>
      <family val="2"/>
    </font>
    <font>
      <sz val="10"/>
      <name val="Century Gothic"/>
      <family val="2"/>
    </font>
    <font>
      <sz val="12"/>
      <name val="Arial"/>
      <family val="2"/>
    </font>
    <font>
      <b/>
      <sz val="10"/>
      <name val="Arial"/>
      <family val="2"/>
    </font>
    <font>
      <b/>
      <i/>
      <sz val="10"/>
      <name val="Times New Roman"/>
      <family val="1"/>
    </font>
    <font>
      <sz val="9"/>
      <name val="Century Gothic"/>
      <family val="2"/>
    </font>
    <font>
      <sz val="10"/>
      <color indexed="8"/>
      <name val="Century Gothic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10"/>
      <name val="Arial"/>
      <family val="2"/>
    </font>
    <font>
      <sz val="9"/>
      <color indexed="12"/>
      <name val="Arial"/>
      <family val="2"/>
    </font>
    <font>
      <sz val="10"/>
      <color indexed="8"/>
      <name val="Arial"/>
      <family val="2"/>
    </font>
    <font>
      <sz val="9"/>
      <color indexed="8"/>
      <name val="Century Gothic"/>
      <family val="2"/>
    </font>
    <font>
      <sz val="9"/>
      <color indexed="10"/>
      <name val="Century Gothic"/>
      <family val="2"/>
    </font>
    <font>
      <b/>
      <sz val="9"/>
      <name val="Century Gothic"/>
      <family val="2"/>
    </font>
    <font>
      <b/>
      <i/>
      <sz val="9"/>
      <name val="Times New Roman"/>
      <family val="1"/>
    </font>
    <font>
      <b/>
      <sz val="9"/>
      <color indexed="8"/>
      <name val="Century Gothic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rgb="FFFF0000"/>
      <name val="Century Gothic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5" borderId="0" applyNumberFormat="0" applyBorder="0" applyAlignment="0" applyProtection="0"/>
  </cellStyleXfs>
  <cellXfs count="281">
    <xf numFmtId="0" fontId="0" fillId="0" borderId="0" xfId="0"/>
    <xf numFmtId="0" fontId="6" fillId="0" borderId="0" xfId="0" applyFont="1"/>
    <xf numFmtId="0" fontId="0" fillId="0" borderId="0" xfId="0" applyAlignment="1">
      <alignment horizontal="righ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10" fillId="0" borderId="5" xfId="0" applyFont="1" applyBorder="1" applyAlignment="1">
      <alignment horizontal="right"/>
    </xf>
    <xf numFmtId="0" fontId="12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Fill="1"/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0" fontId="10" fillId="0" borderId="0" xfId="0" applyFont="1"/>
    <xf numFmtId="1" fontId="6" fillId="0" borderId="5" xfId="0" applyNumberFormat="1" applyFont="1" applyBorder="1" applyAlignment="1">
      <alignment horizontal="right" vertical="center"/>
    </xf>
    <xf numFmtId="1" fontId="6" fillId="0" borderId="5" xfId="0" applyNumberFormat="1" applyFont="1" applyBorder="1" applyAlignment="1">
      <alignment vertical="center"/>
    </xf>
    <xf numFmtId="3" fontId="6" fillId="0" borderId="5" xfId="0" applyNumberFormat="1" applyFont="1" applyBorder="1" applyAlignment="1">
      <alignment horizontal="right"/>
    </xf>
    <xf numFmtId="0" fontId="6" fillId="0" borderId="5" xfId="0" applyFont="1" applyFill="1" applyBorder="1" applyAlignment="1">
      <alignment vertical="center" wrapText="1"/>
    </xf>
    <xf numFmtId="0" fontId="11" fillId="0" borderId="5" xfId="0" applyFont="1" applyBorder="1"/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7" fillId="0" borderId="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4" fillId="0" borderId="0" xfId="0" applyFont="1" applyAlignment="1"/>
    <xf numFmtId="0" fontId="12" fillId="0" borderId="0" xfId="0" applyFont="1" applyAlignment="1"/>
    <xf numFmtId="0" fontId="10" fillId="0" borderId="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6" fillId="0" borderId="5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5" fontId="12" fillId="4" borderId="5" xfId="0" applyNumberFormat="1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/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165" fontId="12" fillId="0" borderId="12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5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0" fontId="17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/>
    <xf numFmtId="0" fontId="21" fillId="0" borderId="11" xfId="0" applyFont="1" applyFill="1" applyBorder="1" applyAlignment="1"/>
    <xf numFmtId="0" fontId="12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1" fontId="6" fillId="0" borderId="10" xfId="0" applyNumberFormat="1" applyFont="1" applyFill="1" applyBorder="1" applyAlignment="1">
      <alignment horizontal="right" vertical="center"/>
    </xf>
    <xf numFmtId="1" fontId="6" fillId="0" borderId="0" xfId="0" applyNumberFormat="1" applyFont="1" applyFill="1" applyBorder="1" applyAlignment="1">
      <alignment horizontal="right" vertical="center"/>
    </xf>
    <xf numFmtId="1" fontId="6" fillId="0" borderId="12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/>
    </xf>
    <xf numFmtId="1" fontId="6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5" fontId="12" fillId="4" borderId="8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1" fontId="6" fillId="0" borderId="0" xfId="0" applyNumberFormat="1" applyFont="1" applyFill="1" applyBorder="1" applyAlignment="1">
      <alignment vertical="center"/>
    </xf>
    <xf numFmtId="0" fontId="11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1" fontId="6" fillId="0" borderId="12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6" fillId="0" borderId="0" xfId="0" applyFont="1" applyBorder="1" applyAlignment="1">
      <alignment horizontal="justify" vertical="center" wrapText="1"/>
    </xf>
    <xf numFmtId="3" fontId="20" fillId="3" borderId="5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Fill="1" applyAlignment="1">
      <alignment horizontal="center"/>
    </xf>
    <xf numFmtId="3" fontId="17" fillId="0" borderId="5" xfId="0" applyNumberFormat="1" applyFont="1" applyFill="1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 vertical="center"/>
    </xf>
    <xf numFmtId="3" fontId="17" fillId="0" borderId="0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3" fontId="12" fillId="0" borderId="0" xfId="0" applyNumberFormat="1" applyFont="1" applyAlignment="1">
      <alignment horizontal="center"/>
    </xf>
    <xf numFmtId="3" fontId="12" fillId="0" borderId="5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right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/>
    </xf>
    <xf numFmtId="3" fontId="6" fillId="0" borderId="12" xfId="0" applyNumberFormat="1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/>
    </xf>
    <xf numFmtId="3" fontId="6" fillId="0" borderId="0" xfId="0" applyNumberFormat="1" applyFont="1"/>
    <xf numFmtId="3" fontId="9" fillId="0" borderId="0" xfId="0" applyNumberFormat="1" applyFont="1" applyFill="1" applyBorder="1" applyAlignment="1">
      <alignment horizontal="right"/>
    </xf>
    <xf numFmtId="3" fontId="10" fillId="0" borderId="5" xfId="0" applyNumberFormat="1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/>
    </xf>
    <xf numFmtId="3" fontId="10" fillId="0" borderId="12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/>
    </xf>
    <xf numFmtId="164" fontId="10" fillId="0" borderId="5" xfId="0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right"/>
    </xf>
    <xf numFmtId="0" fontId="10" fillId="2" borderId="5" xfId="0" applyFont="1" applyFill="1" applyBorder="1" applyAlignment="1">
      <alignment horizontal="right" vertical="center"/>
    </xf>
    <xf numFmtId="0" fontId="10" fillId="2" borderId="9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right"/>
    </xf>
    <xf numFmtId="0" fontId="6" fillId="2" borderId="9" xfId="0" applyFont="1" applyFill="1" applyBorder="1" applyAlignment="1">
      <alignment horizontal="right"/>
    </xf>
    <xf numFmtId="0" fontId="6" fillId="2" borderId="5" xfId="0" applyFont="1" applyFill="1" applyBorder="1"/>
    <xf numFmtId="0" fontId="11" fillId="0" borderId="5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65" fontId="10" fillId="4" borderId="8" xfId="0" applyNumberFormat="1" applyFont="1" applyFill="1" applyBorder="1" applyAlignment="1">
      <alignment horizontal="center" vertical="center"/>
    </xf>
    <xf numFmtId="165" fontId="10" fillId="4" borderId="5" xfId="0" applyNumberFormat="1" applyFont="1" applyFill="1" applyBorder="1" applyAlignment="1">
      <alignment horizontal="center" vertical="center"/>
    </xf>
    <xf numFmtId="165" fontId="10" fillId="0" borderId="1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65" fontId="10" fillId="0" borderId="0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3" fontId="6" fillId="0" borderId="0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" fontId="10" fillId="0" borderId="5" xfId="0" applyNumberFormat="1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3" fontId="6" fillId="0" borderId="5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3" fontId="17" fillId="0" borderId="7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3" fontId="17" fillId="0" borderId="2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3" fontId="6" fillId="2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3" fontId="17" fillId="2" borderId="5" xfId="0" applyNumberFormat="1" applyFont="1" applyFill="1" applyBorder="1" applyAlignment="1">
      <alignment horizontal="center" vertical="center"/>
    </xf>
    <xf numFmtId="3" fontId="10" fillId="2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12" fillId="0" borderId="5" xfId="0" applyNumberFormat="1" applyFont="1" applyFill="1" applyBorder="1" applyAlignment="1">
      <alignment horizontal="right"/>
    </xf>
    <xf numFmtId="0" fontId="9" fillId="3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/>
    <xf numFmtId="44" fontId="25" fillId="5" borderId="5" xfId="2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" fontId="11" fillId="0" borderId="6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" fontId="11" fillId="0" borderId="1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10" fontId="17" fillId="0" borderId="1" xfId="0" applyNumberFormat="1" applyFont="1" applyBorder="1" applyAlignment="1">
      <alignment horizontal="center" vertical="center" wrapText="1"/>
    </xf>
    <xf numFmtId="10" fontId="17" fillId="0" borderId="7" xfId="0" applyNumberFormat="1" applyFont="1" applyBorder="1" applyAlignment="1">
      <alignment horizontal="center" vertical="center" wrapText="1"/>
    </xf>
    <xf numFmtId="10" fontId="17" fillId="0" borderId="2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64" fontId="17" fillId="0" borderId="7" xfId="0" applyNumberFormat="1" applyFont="1" applyBorder="1" applyAlignment="1">
      <alignment horizontal="center" vertical="center" wrapText="1"/>
    </xf>
    <xf numFmtId="164" fontId="12" fillId="0" borderId="7" xfId="0" applyNumberFormat="1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 wrapText="1"/>
    </xf>
    <xf numFmtId="10" fontId="17" fillId="0" borderId="1" xfId="0" applyNumberFormat="1" applyFont="1" applyBorder="1" applyAlignment="1">
      <alignment horizontal="center" vertical="center"/>
    </xf>
    <xf numFmtId="10" fontId="17" fillId="0" borderId="2" xfId="0" applyNumberFormat="1" applyFont="1" applyBorder="1" applyAlignment="1">
      <alignment horizontal="center" vertical="center"/>
    </xf>
    <xf numFmtId="10" fontId="17" fillId="0" borderId="7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</cellXfs>
  <cellStyles count="3">
    <cellStyle name="20% - Énfasis3" xfId="2" builtinId="38"/>
    <cellStyle name="Normal" xfId="0" builtinId="0"/>
    <cellStyle name="Normal_H. VIRGEN DEL CAMINO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showGridLines="0" tabSelected="1" zoomScale="85" zoomScaleNormal="85" workbookViewId="0">
      <pane ySplit="1" topLeftCell="A2" activePane="bottomLeft" state="frozen"/>
      <selection pane="bottomLeft"/>
    </sheetView>
  </sheetViews>
  <sheetFormatPr baseColWidth="10" defaultRowHeight="14.25" x14ac:dyDescent="0.3"/>
  <cols>
    <col min="1" max="1" width="14.5703125" style="25" customWidth="1"/>
    <col min="2" max="2" width="13.42578125" style="123" bestFit="1" customWidth="1"/>
    <col min="3" max="4" width="13.85546875" style="26" bestFit="1" customWidth="1"/>
    <col min="5" max="5" width="11.42578125" style="26" bestFit="1" customWidth="1"/>
    <col min="6" max="6" width="18.42578125" style="26" bestFit="1" customWidth="1"/>
    <col min="7" max="7" width="13" style="26" bestFit="1" customWidth="1"/>
    <col min="8" max="8" width="10.28515625" style="25" customWidth="1"/>
    <col min="9" max="9" width="13.5703125" style="25" bestFit="1" customWidth="1"/>
    <col min="10" max="10" width="12.42578125" style="25" bestFit="1" customWidth="1"/>
    <col min="11" max="11" width="11.7109375" style="7" bestFit="1" customWidth="1"/>
    <col min="12" max="12" width="13.42578125" style="7" customWidth="1"/>
    <col min="13" max="13" width="11.42578125" style="7" customWidth="1"/>
    <col min="14" max="16384" width="11.42578125" style="7"/>
  </cols>
  <sheetData>
    <row r="1" spans="1:15" ht="42" customHeight="1" x14ac:dyDescent="0.2">
      <c r="A1" s="45" t="s">
        <v>31</v>
      </c>
      <c r="B1" s="117" t="s">
        <v>206</v>
      </c>
      <c r="C1" s="46" t="s">
        <v>104</v>
      </c>
      <c r="D1" s="46" t="s">
        <v>105</v>
      </c>
      <c r="E1" s="46" t="s">
        <v>211</v>
      </c>
      <c r="F1" s="46" t="s">
        <v>173</v>
      </c>
      <c r="G1" s="46" t="s">
        <v>102</v>
      </c>
      <c r="H1" s="46" t="s">
        <v>87</v>
      </c>
      <c r="I1" s="46" t="s">
        <v>86</v>
      </c>
      <c r="J1" s="46" t="s">
        <v>212</v>
      </c>
      <c r="K1" s="46" t="s">
        <v>96</v>
      </c>
      <c r="L1" s="201" t="s">
        <v>88</v>
      </c>
      <c r="M1" s="201" t="s">
        <v>208</v>
      </c>
      <c r="N1" s="201" t="s">
        <v>209</v>
      </c>
      <c r="O1" s="201" t="s">
        <v>210</v>
      </c>
    </row>
    <row r="2" spans="1:15" ht="9" customHeight="1" x14ac:dyDescent="0.25">
      <c r="A2" s="19"/>
      <c r="B2" s="118"/>
      <c r="C2" s="56"/>
      <c r="D2" s="56"/>
      <c r="E2" s="56"/>
      <c r="F2" s="56"/>
      <c r="G2" s="56"/>
      <c r="H2" s="20"/>
      <c r="I2" s="20"/>
      <c r="J2" s="20"/>
    </row>
    <row r="3" spans="1:15" ht="15.75" customHeight="1" x14ac:dyDescent="0.2">
      <c r="A3" s="273" t="s">
        <v>32</v>
      </c>
      <c r="B3" s="273"/>
      <c r="C3" s="273"/>
      <c r="D3" s="273"/>
      <c r="E3" s="273"/>
      <c r="F3" s="273"/>
      <c r="G3" s="273"/>
      <c r="H3" s="48"/>
      <c r="I3" s="43"/>
      <c r="J3" s="60"/>
    </row>
    <row r="4" spans="1:15" ht="39" customHeight="1" x14ac:dyDescent="0.2">
      <c r="A4" s="27" t="s">
        <v>2</v>
      </c>
      <c r="B4" s="119">
        <v>1400</v>
      </c>
      <c r="C4" s="76">
        <v>180</v>
      </c>
      <c r="D4" s="76">
        <f>MIN(C4*3,C4+100)</f>
        <v>280</v>
      </c>
      <c r="E4" s="257">
        <v>0.99950000000000006</v>
      </c>
      <c r="F4" s="257" t="s">
        <v>174</v>
      </c>
      <c r="G4" s="260" t="s">
        <v>103</v>
      </c>
      <c r="H4" s="21">
        <f>16</f>
        <v>16</v>
      </c>
      <c r="I4" s="216" t="s">
        <v>78</v>
      </c>
      <c r="J4" s="40">
        <f>H4*1</f>
        <v>16</v>
      </c>
      <c r="K4" s="41"/>
      <c r="L4" s="41"/>
      <c r="M4" s="41"/>
      <c r="N4" s="41"/>
      <c r="O4" s="41"/>
    </row>
    <row r="5" spans="1:15" ht="39" customHeight="1" x14ac:dyDescent="0.2">
      <c r="A5" s="27" t="s">
        <v>0</v>
      </c>
      <c r="B5" s="119">
        <v>1260</v>
      </c>
      <c r="C5" s="197">
        <v>250</v>
      </c>
      <c r="D5" s="76">
        <f>MIN(C5*3,C5+100)</f>
        <v>350</v>
      </c>
      <c r="E5" s="258"/>
      <c r="F5" s="258"/>
      <c r="G5" s="261"/>
      <c r="H5" s="22">
        <v>14</v>
      </c>
      <c r="I5" s="217"/>
      <c r="J5" s="40">
        <f t="shared" ref="J5:J9" si="0">H5*1</f>
        <v>14</v>
      </c>
      <c r="K5" s="41"/>
      <c r="L5" s="41"/>
      <c r="M5" s="41"/>
      <c r="N5" s="41"/>
      <c r="O5" s="41"/>
    </row>
    <row r="6" spans="1:15" ht="39" customHeight="1" x14ac:dyDescent="0.2">
      <c r="A6" s="27" t="s">
        <v>5</v>
      </c>
      <c r="B6" s="119">
        <v>600</v>
      </c>
      <c r="C6" s="254">
        <v>120</v>
      </c>
      <c r="D6" s="254">
        <f>MIN(C6*3,C6+100)</f>
        <v>220</v>
      </c>
      <c r="E6" s="258"/>
      <c r="F6" s="258"/>
      <c r="G6" s="261"/>
      <c r="H6" s="22">
        <v>6</v>
      </c>
      <c r="I6" s="217"/>
      <c r="J6" s="40">
        <f t="shared" si="0"/>
        <v>6</v>
      </c>
      <c r="K6" s="41"/>
      <c r="L6" s="41"/>
      <c r="M6" s="41"/>
      <c r="N6" s="41"/>
      <c r="O6" s="41"/>
    </row>
    <row r="7" spans="1:15" ht="39" customHeight="1" x14ac:dyDescent="0.2">
      <c r="A7" s="27" t="s">
        <v>6</v>
      </c>
      <c r="B7" s="119">
        <v>300</v>
      </c>
      <c r="C7" s="255"/>
      <c r="D7" s="255"/>
      <c r="E7" s="258"/>
      <c r="F7" s="258"/>
      <c r="G7" s="261"/>
      <c r="H7" s="22">
        <v>7</v>
      </c>
      <c r="I7" s="217"/>
      <c r="J7" s="40">
        <f t="shared" si="0"/>
        <v>7</v>
      </c>
      <c r="K7" s="41"/>
      <c r="L7" s="41"/>
      <c r="M7" s="41"/>
      <c r="N7" s="41"/>
      <c r="O7" s="41"/>
    </row>
    <row r="8" spans="1:15" ht="39" customHeight="1" x14ac:dyDescent="0.2">
      <c r="A8" s="27" t="s">
        <v>1</v>
      </c>
      <c r="B8" s="119">
        <v>600</v>
      </c>
      <c r="C8" s="76">
        <v>180</v>
      </c>
      <c r="D8" s="76">
        <f>MIN(C8*3,C8+100)</f>
        <v>280</v>
      </c>
      <c r="E8" s="258"/>
      <c r="F8" s="258"/>
      <c r="G8" s="261"/>
      <c r="H8" s="22">
        <f>12+47+2</f>
        <v>61</v>
      </c>
      <c r="I8" s="217"/>
      <c r="J8" s="40">
        <f t="shared" si="0"/>
        <v>61</v>
      </c>
      <c r="K8" s="41"/>
      <c r="L8" s="41"/>
      <c r="M8" s="41"/>
      <c r="N8" s="41"/>
      <c r="O8" s="41"/>
    </row>
    <row r="9" spans="1:15" ht="39" customHeight="1" x14ac:dyDescent="0.2">
      <c r="A9" s="11" t="s">
        <v>198</v>
      </c>
      <c r="B9" s="119">
        <v>1825</v>
      </c>
      <c r="C9" s="76">
        <v>250</v>
      </c>
      <c r="D9" s="76">
        <f>MIN(C9*3,C9+100)</f>
        <v>350</v>
      </c>
      <c r="E9" s="259"/>
      <c r="F9" s="259"/>
      <c r="G9" s="262"/>
      <c r="H9" s="24">
        <v>12</v>
      </c>
      <c r="I9" s="218"/>
      <c r="J9" s="40">
        <f t="shared" si="0"/>
        <v>12</v>
      </c>
      <c r="K9" s="41"/>
      <c r="L9" s="41"/>
      <c r="M9" s="41"/>
      <c r="N9" s="41"/>
      <c r="O9" s="41"/>
    </row>
    <row r="10" spans="1:15" ht="9" customHeight="1" x14ac:dyDescent="0.2">
      <c r="A10" s="44"/>
      <c r="B10" s="120"/>
      <c r="C10" s="77"/>
      <c r="D10" s="77"/>
      <c r="E10" s="58"/>
      <c r="F10" s="58"/>
      <c r="G10" s="58"/>
      <c r="H10" s="51"/>
      <c r="I10" s="52"/>
      <c r="J10" s="52"/>
      <c r="K10" s="53"/>
      <c r="L10" s="53"/>
    </row>
    <row r="11" spans="1:15" ht="15" customHeight="1" x14ac:dyDescent="0.3">
      <c r="A11" s="273" t="s">
        <v>33</v>
      </c>
      <c r="B11" s="273"/>
      <c r="C11" s="273"/>
      <c r="D11" s="273"/>
      <c r="E11" s="273"/>
      <c r="F11" s="273"/>
      <c r="G11" s="273"/>
      <c r="H11" s="49" t="s">
        <v>7</v>
      </c>
      <c r="I11" s="50"/>
      <c r="J11" s="50"/>
      <c r="K11" s="54"/>
      <c r="L11" s="55"/>
    </row>
    <row r="12" spans="1:15" ht="27" customHeight="1" x14ac:dyDescent="0.2">
      <c r="A12" s="27" t="s">
        <v>8</v>
      </c>
      <c r="B12" s="193">
        <v>5000</v>
      </c>
      <c r="C12" s="254">
        <v>240</v>
      </c>
      <c r="D12" s="254">
        <f>MIN(C12*3,C12+100)</f>
        <v>340</v>
      </c>
      <c r="E12" s="257">
        <v>0.99950000000000006</v>
      </c>
      <c r="F12" s="257" t="s">
        <v>174</v>
      </c>
      <c r="G12" s="260" t="s">
        <v>103</v>
      </c>
      <c r="H12" s="21">
        <v>5</v>
      </c>
      <c r="I12" s="216" t="s">
        <v>78</v>
      </c>
      <c r="J12" s="40">
        <f>H12*1</f>
        <v>5</v>
      </c>
      <c r="K12" s="41"/>
      <c r="L12" s="41"/>
      <c r="M12" s="41"/>
      <c r="N12" s="41"/>
      <c r="O12" s="41"/>
    </row>
    <row r="13" spans="1:15" ht="39" customHeight="1" x14ac:dyDescent="0.2">
      <c r="A13" s="27" t="s">
        <v>3</v>
      </c>
      <c r="B13" s="119">
        <v>4000</v>
      </c>
      <c r="C13" s="256"/>
      <c r="D13" s="256"/>
      <c r="E13" s="258"/>
      <c r="F13" s="258"/>
      <c r="G13" s="261"/>
      <c r="H13" s="22">
        <v>19</v>
      </c>
      <c r="I13" s="266"/>
      <c r="J13" s="40">
        <f t="shared" ref="J13" si="1">H13*1</f>
        <v>19</v>
      </c>
      <c r="K13" s="41"/>
      <c r="L13" s="41"/>
      <c r="M13" s="41"/>
      <c r="N13" s="41"/>
      <c r="O13" s="41"/>
    </row>
    <row r="14" spans="1:15" ht="39" customHeight="1" x14ac:dyDescent="0.2">
      <c r="A14" s="27" t="s">
        <v>3</v>
      </c>
      <c r="B14" s="119">
        <v>2600</v>
      </c>
      <c r="C14" s="256"/>
      <c r="D14" s="256"/>
      <c r="E14" s="258"/>
      <c r="F14" s="258"/>
      <c r="G14" s="261"/>
      <c r="H14" s="21">
        <v>9</v>
      </c>
      <c r="I14" s="219" t="s">
        <v>79</v>
      </c>
      <c r="J14" s="39">
        <f>H14*1</f>
        <v>9</v>
      </c>
      <c r="K14" s="41"/>
      <c r="L14" s="41"/>
      <c r="M14" s="41"/>
      <c r="N14" s="41"/>
      <c r="O14" s="41"/>
    </row>
    <row r="15" spans="1:15" ht="39" customHeight="1" x14ac:dyDescent="0.2">
      <c r="A15" s="27" t="s">
        <v>4</v>
      </c>
      <c r="B15" s="119">
        <v>1300</v>
      </c>
      <c r="C15" s="256"/>
      <c r="D15" s="256"/>
      <c r="E15" s="258"/>
      <c r="F15" s="258"/>
      <c r="G15" s="261"/>
      <c r="H15" s="21">
        <f>3+1</f>
        <v>4</v>
      </c>
      <c r="I15" s="267"/>
      <c r="J15" s="39">
        <f>H15*1</f>
        <v>4</v>
      </c>
      <c r="K15" s="41"/>
      <c r="L15" s="41"/>
      <c r="M15" s="41"/>
      <c r="N15" s="41"/>
      <c r="O15" s="41"/>
    </row>
    <row r="16" spans="1:15" ht="27" customHeight="1" x14ac:dyDescent="0.2">
      <c r="A16" s="27" t="s">
        <v>4</v>
      </c>
      <c r="B16" s="119">
        <v>2000</v>
      </c>
      <c r="C16" s="256"/>
      <c r="D16" s="256"/>
      <c r="E16" s="258"/>
      <c r="F16" s="258"/>
      <c r="G16" s="261"/>
      <c r="H16" s="21">
        <v>7</v>
      </c>
      <c r="I16" s="216" t="s">
        <v>78</v>
      </c>
      <c r="J16" s="40">
        <f>H16*1</f>
        <v>7</v>
      </c>
      <c r="K16" s="41"/>
      <c r="L16" s="41"/>
      <c r="M16" s="41"/>
      <c r="N16" s="41"/>
      <c r="O16" s="41"/>
    </row>
    <row r="17" spans="1:15" ht="27" customHeight="1" x14ac:dyDescent="0.2">
      <c r="A17" s="11" t="s">
        <v>22</v>
      </c>
      <c r="B17" s="119">
        <v>1190</v>
      </c>
      <c r="C17" s="256"/>
      <c r="D17" s="256"/>
      <c r="E17" s="258"/>
      <c r="F17" s="258"/>
      <c r="G17" s="261"/>
      <c r="H17" s="11">
        <v>24</v>
      </c>
      <c r="I17" s="217"/>
      <c r="J17" s="40">
        <f t="shared" ref="J17:J19" si="2">H17*1</f>
        <v>24</v>
      </c>
      <c r="K17" s="41"/>
      <c r="L17" s="41"/>
      <c r="M17" s="41"/>
      <c r="N17" s="41"/>
      <c r="O17" s="41"/>
    </row>
    <row r="18" spans="1:15" ht="27" customHeight="1" x14ac:dyDescent="0.2">
      <c r="A18" s="11" t="s">
        <v>29</v>
      </c>
      <c r="B18" s="119">
        <v>640</v>
      </c>
      <c r="C18" s="256"/>
      <c r="D18" s="256"/>
      <c r="E18" s="258"/>
      <c r="F18" s="258"/>
      <c r="G18" s="261"/>
      <c r="H18" s="11">
        <v>44</v>
      </c>
      <c r="I18" s="217"/>
      <c r="J18" s="40">
        <f t="shared" si="2"/>
        <v>44</v>
      </c>
      <c r="K18" s="41"/>
      <c r="L18" s="41"/>
      <c r="M18" s="41"/>
      <c r="N18" s="41"/>
      <c r="O18" s="41"/>
    </row>
    <row r="19" spans="1:15" ht="27" customHeight="1" x14ac:dyDescent="0.2">
      <c r="A19" s="11" t="s">
        <v>27</v>
      </c>
      <c r="B19" s="119">
        <v>260</v>
      </c>
      <c r="C19" s="255"/>
      <c r="D19" s="255"/>
      <c r="E19" s="259"/>
      <c r="F19" s="259"/>
      <c r="G19" s="262"/>
      <c r="H19" s="11">
        <v>51</v>
      </c>
      <c r="I19" s="218"/>
      <c r="J19" s="32">
        <f t="shared" si="2"/>
        <v>51</v>
      </c>
      <c r="K19" s="41"/>
      <c r="L19" s="41"/>
      <c r="M19" s="41"/>
      <c r="N19" s="41"/>
      <c r="O19" s="41"/>
    </row>
    <row r="20" spans="1:15" ht="9" customHeight="1" x14ac:dyDescent="0.2">
      <c r="A20" s="44"/>
      <c r="B20" s="121"/>
      <c r="C20" s="78"/>
      <c r="D20" s="78"/>
      <c r="E20" s="65"/>
      <c r="F20" s="65"/>
      <c r="G20" s="65"/>
      <c r="H20" s="66"/>
      <c r="I20" s="67"/>
      <c r="J20" s="67"/>
      <c r="K20" s="68"/>
      <c r="L20" s="68"/>
      <c r="M20" s="69"/>
    </row>
    <row r="21" spans="1:15" ht="15.75" customHeight="1" x14ac:dyDescent="0.2">
      <c r="A21" s="273" t="s">
        <v>97</v>
      </c>
      <c r="B21" s="273"/>
      <c r="C21" s="273"/>
      <c r="D21" s="273"/>
      <c r="E21" s="273"/>
      <c r="F21" s="273"/>
      <c r="G21" s="273"/>
      <c r="H21" s="61"/>
      <c r="I21" s="62"/>
      <c r="J21" s="62"/>
    </row>
    <row r="22" spans="1:15" ht="27" customHeight="1" x14ac:dyDescent="0.2">
      <c r="A22" s="79" t="s">
        <v>41</v>
      </c>
      <c r="B22" s="122">
        <v>2460</v>
      </c>
      <c r="C22" s="82">
        <v>250</v>
      </c>
      <c r="D22" s="76">
        <f>MIN(C22*3,C22+100)</f>
        <v>350</v>
      </c>
      <c r="E22" s="276">
        <v>0.99950000000000006</v>
      </c>
      <c r="F22" s="257" t="s">
        <v>174</v>
      </c>
      <c r="G22" s="260" t="s">
        <v>103</v>
      </c>
      <c r="H22" s="36">
        <v>12</v>
      </c>
      <c r="I22" s="216" t="s">
        <v>78</v>
      </c>
      <c r="J22" s="40">
        <f>H22*1</f>
        <v>12</v>
      </c>
      <c r="K22" s="41"/>
      <c r="L22" s="41"/>
      <c r="M22" s="41"/>
      <c r="N22" s="41"/>
      <c r="O22" s="41"/>
    </row>
    <row r="23" spans="1:15" ht="27" customHeight="1" x14ac:dyDescent="0.2">
      <c r="A23" s="79" t="s">
        <v>23</v>
      </c>
      <c r="B23" s="194">
        <v>360</v>
      </c>
      <c r="C23" s="183">
        <v>135</v>
      </c>
      <c r="D23" s="76">
        <f>MIN(C23*3,C23+100)</f>
        <v>235</v>
      </c>
      <c r="E23" s="278"/>
      <c r="F23" s="258"/>
      <c r="G23" s="261"/>
      <c r="H23" s="36">
        <v>2</v>
      </c>
      <c r="I23" s="217"/>
      <c r="J23" s="40">
        <f t="shared" ref="J23:J27" si="3">H23*1</f>
        <v>2</v>
      </c>
      <c r="K23" s="41"/>
      <c r="L23" s="41"/>
      <c r="M23" s="41"/>
      <c r="N23" s="41"/>
      <c r="O23" s="41"/>
    </row>
    <row r="24" spans="1:15" ht="27" customHeight="1" x14ac:dyDescent="0.2">
      <c r="A24" s="79" t="s">
        <v>22</v>
      </c>
      <c r="B24" s="122">
        <v>1190</v>
      </c>
      <c r="C24" s="254">
        <v>250</v>
      </c>
      <c r="D24" s="254">
        <f>MIN(C24*3,C24+100)</f>
        <v>350</v>
      </c>
      <c r="E24" s="278"/>
      <c r="F24" s="258"/>
      <c r="G24" s="261"/>
      <c r="H24" s="36">
        <v>52</v>
      </c>
      <c r="I24" s="217"/>
      <c r="J24" s="40">
        <f t="shared" si="3"/>
        <v>52</v>
      </c>
      <c r="K24" s="41"/>
      <c r="L24" s="41"/>
      <c r="M24" s="41"/>
      <c r="N24" s="41"/>
      <c r="O24" s="41"/>
    </row>
    <row r="25" spans="1:15" ht="27" customHeight="1" x14ac:dyDescent="0.2">
      <c r="A25" s="181" t="s">
        <v>29</v>
      </c>
      <c r="B25" s="182">
        <v>640</v>
      </c>
      <c r="C25" s="256"/>
      <c r="D25" s="256"/>
      <c r="E25" s="278"/>
      <c r="F25" s="258"/>
      <c r="G25" s="261"/>
      <c r="H25" s="36">
        <v>66</v>
      </c>
      <c r="I25" s="217"/>
      <c r="J25" s="40">
        <f t="shared" si="3"/>
        <v>66</v>
      </c>
      <c r="K25" s="41"/>
      <c r="L25" s="41"/>
      <c r="M25" s="41"/>
      <c r="N25" s="41"/>
      <c r="O25" s="41"/>
    </row>
    <row r="26" spans="1:15" ht="27" customHeight="1" x14ac:dyDescent="0.2">
      <c r="A26" s="79" t="s">
        <v>25</v>
      </c>
      <c r="B26" s="124">
        <v>555</v>
      </c>
      <c r="C26" s="256"/>
      <c r="D26" s="256"/>
      <c r="E26" s="278"/>
      <c r="F26" s="258"/>
      <c r="G26" s="261"/>
      <c r="H26" s="34">
        <v>2</v>
      </c>
      <c r="I26" s="217"/>
      <c r="J26" s="40">
        <f t="shared" si="3"/>
        <v>2</v>
      </c>
      <c r="K26" s="41"/>
      <c r="L26" s="41"/>
      <c r="M26" s="41"/>
      <c r="N26" s="41"/>
      <c r="O26" s="41"/>
    </row>
    <row r="27" spans="1:15" ht="27" customHeight="1" x14ac:dyDescent="0.2">
      <c r="A27" s="79" t="s">
        <v>27</v>
      </c>
      <c r="B27" s="119">
        <v>325</v>
      </c>
      <c r="C27" s="255"/>
      <c r="D27" s="255"/>
      <c r="E27" s="277"/>
      <c r="F27" s="259"/>
      <c r="G27" s="262"/>
      <c r="H27" s="29">
        <v>12</v>
      </c>
      <c r="I27" s="218"/>
      <c r="J27" s="40">
        <f t="shared" si="3"/>
        <v>12</v>
      </c>
      <c r="K27" s="41"/>
      <c r="L27" s="41"/>
      <c r="M27" s="41"/>
      <c r="N27" s="41"/>
      <c r="O27" s="41"/>
    </row>
    <row r="28" spans="1:15" ht="9" customHeight="1" x14ac:dyDescent="0.2">
      <c r="A28" s="80"/>
      <c r="B28" s="120"/>
      <c r="C28" s="77"/>
      <c r="D28" s="77"/>
      <c r="E28" s="63"/>
      <c r="F28" s="63"/>
      <c r="G28" s="63"/>
      <c r="H28" s="33"/>
      <c r="I28" s="64"/>
      <c r="J28" s="64"/>
      <c r="K28" s="53"/>
      <c r="L28" s="53"/>
    </row>
    <row r="29" spans="1:15" ht="15.75" customHeight="1" x14ac:dyDescent="0.2">
      <c r="A29" s="273" t="s">
        <v>98</v>
      </c>
      <c r="B29" s="273"/>
      <c r="C29" s="273"/>
      <c r="D29" s="273"/>
      <c r="E29" s="273"/>
      <c r="F29" s="273"/>
      <c r="G29" s="273"/>
      <c r="H29" s="61"/>
      <c r="I29" s="62"/>
      <c r="J29" s="62"/>
      <c r="K29" s="55"/>
      <c r="L29" s="55"/>
    </row>
    <row r="30" spans="1:15" ht="27" customHeight="1" x14ac:dyDescent="0.2">
      <c r="A30" s="79" t="s">
        <v>28</v>
      </c>
      <c r="B30" s="122">
        <v>640</v>
      </c>
      <c r="C30" s="279">
        <v>250</v>
      </c>
      <c r="D30" s="254">
        <f>MIN(C30*3,C30+100)</f>
        <v>350</v>
      </c>
      <c r="E30" s="276">
        <v>0.99950000000000006</v>
      </c>
      <c r="F30" s="257" t="s">
        <v>174</v>
      </c>
      <c r="G30" s="260" t="s">
        <v>103</v>
      </c>
      <c r="H30" s="35">
        <v>2</v>
      </c>
      <c r="I30" s="274" t="s">
        <v>78</v>
      </c>
      <c r="J30" s="40">
        <f>H30*1</f>
        <v>2</v>
      </c>
      <c r="K30" s="41"/>
      <c r="L30" s="41"/>
      <c r="M30" s="41"/>
      <c r="N30" s="41"/>
      <c r="O30" s="41"/>
    </row>
    <row r="31" spans="1:15" ht="27" customHeight="1" x14ac:dyDescent="0.2">
      <c r="A31" s="79" t="s">
        <v>22</v>
      </c>
      <c r="B31" s="122">
        <v>1190</v>
      </c>
      <c r="C31" s="280"/>
      <c r="D31" s="255"/>
      <c r="E31" s="277"/>
      <c r="F31" s="259"/>
      <c r="G31" s="262"/>
      <c r="H31" s="36">
        <v>58</v>
      </c>
      <c r="I31" s="275"/>
      <c r="J31" s="32">
        <f>H31*1</f>
        <v>58</v>
      </c>
      <c r="K31" s="41"/>
      <c r="L31" s="41"/>
      <c r="M31" s="41"/>
      <c r="N31" s="41"/>
      <c r="O31" s="41"/>
    </row>
    <row r="32" spans="1:15" ht="9" customHeight="1" x14ac:dyDescent="0.3"/>
    <row r="33" spans="1:15" ht="15.75" customHeight="1" x14ac:dyDescent="0.2">
      <c r="A33" s="273" t="s">
        <v>99</v>
      </c>
      <c r="B33" s="273"/>
      <c r="C33" s="273"/>
      <c r="D33" s="273"/>
      <c r="E33" s="273"/>
      <c r="F33" s="273"/>
      <c r="G33" s="273"/>
    </row>
    <row r="34" spans="1:15" ht="27" customHeight="1" x14ac:dyDescent="0.2">
      <c r="A34" s="79" t="s">
        <v>26</v>
      </c>
      <c r="B34" s="124">
        <v>1700</v>
      </c>
      <c r="C34" s="254">
        <v>250</v>
      </c>
      <c r="D34" s="254">
        <f>MIN(C34*3,C34+100)</f>
        <v>350</v>
      </c>
      <c r="E34" s="276">
        <v>0.99950000000000006</v>
      </c>
      <c r="F34" s="257" t="s">
        <v>174</v>
      </c>
      <c r="G34" s="260" t="s">
        <v>103</v>
      </c>
      <c r="H34" s="34">
        <v>4</v>
      </c>
      <c r="I34" s="274" t="s">
        <v>78</v>
      </c>
      <c r="J34" s="40">
        <f>H34*1</f>
        <v>4</v>
      </c>
      <c r="K34" s="41"/>
      <c r="L34" s="41"/>
      <c r="M34" s="41"/>
      <c r="N34" s="41"/>
      <c r="O34" s="41"/>
    </row>
    <row r="35" spans="1:15" ht="27" customHeight="1" x14ac:dyDescent="0.2">
      <c r="A35" s="79" t="s">
        <v>24</v>
      </c>
      <c r="B35" s="122">
        <v>4000</v>
      </c>
      <c r="C35" s="255"/>
      <c r="D35" s="255"/>
      <c r="E35" s="277"/>
      <c r="F35" s="259"/>
      <c r="G35" s="262"/>
      <c r="H35" s="36">
        <f>1+4+17</f>
        <v>22</v>
      </c>
      <c r="I35" s="275"/>
      <c r="J35" s="32">
        <f>H35*1</f>
        <v>22</v>
      </c>
      <c r="K35" s="41"/>
      <c r="L35" s="41"/>
      <c r="M35" s="41"/>
      <c r="N35" s="41"/>
      <c r="O35" s="41"/>
    </row>
    <row r="36" spans="1:15" ht="9" customHeight="1" x14ac:dyDescent="0.2">
      <c r="A36" s="81"/>
      <c r="B36" s="125"/>
      <c r="C36" s="81"/>
      <c r="D36" s="81"/>
      <c r="E36" s="81"/>
      <c r="F36" s="81"/>
      <c r="G36" s="81"/>
      <c r="H36" s="69"/>
      <c r="I36" s="69"/>
      <c r="J36" s="69"/>
      <c r="K36" s="53"/>
      <c r="L36" s="53"/>
      <c r="M36" s="69"/>
    </row>
    <row r="37" spans="1:15" ht="15.75" customHeight="1" x14ac:dyDescent="0.25">
      <c r="A37" s="273" t="s">
        <v>34</v>
      </c>
      <c r="B37" s="273"/>
      <c r="C37" s="273"/>
      <c r="D37" s="273"/>
      <c r="E37" s="273"/>
      <c r="F37" s="273"/>
      <c r="G37" s="273"/>
      <c r="H37" s="47"/>
      <c r="I37" s="70"/>
      <c r="J37" s="47"/>
      <c r="K37" s="54"/>
      <c r="L37" s="55"/>
    </row>
    <row r="38" spans="1:15" ht="39" customHeight="1" x14ac:dyDescent="0.2">
      <c r="A38" s="27" t="s">
        <v>0</v>
      </c>
      <c r="B38" s="119">
        <v>1100</v>
      </c>
      <c r="C38" s="82">
        <v>230</v>
      </c>
      <c r="D38" s="76">
        <f>MIN(C38*3,C38+100)</f>
        <v>330</v>
      </c>
      <c r="E38" s="268">
        <v>0.99995000000000001</v>
      </c>
      <c r="F38" s="271" t="s">
        <v>174</v>
      </c>
      <c r="G38" s="260" t="s">
        <v>103</v>
      </c>
      <c r="H38" s="23">
        <v>2</v>
      </c>
      <c r="I38" s="263" t="s">
        <v>78</v>
      </c>
      <c r="J38" s="191">
        <f>H38*1</f>
        <v>2</v>
      </c>
      <c r="K38" s="41"/>
      <c r="L38" s="41"/>
      <c r="M38" s="41"/>
      <c r="N38" s="41"/>
      <c r="O38" s="41"/>
    </row>
    <row r="39" spans="1:15" ht="39" customHeight="1" x14ac:dyDescent="0.2">
      <c r="A39" s="27" t="s">
        <v>9</v>
      </c>
      <c r="B39" s="119">
        <v>1650</v>
      </c>
      <c r="C39" s="82">
        <v>250</v>
      </c>
      <c r="D39" s="76">
        <f>MIN(C39*3,C39+100)</f>
        <v>350</v>
      </c>
      <c r="E39" s="269"/>
      <c r="F39" s="268"/>
      <c r="G39" s="261"/>
      <c r="H39" s="21">
        <v>3</v>
      </c>
      <c r="I39" s="264"/>
      <c r="J39" s="192">
        <f t="shared" ref="J39:J40" si="4">H39*1</f>
        <v>3</v>
      </c>
      <c r="K39" s="41"/>
      <c r="L39" s="41"/>
      <c r="M39" s="41"/>
      <c r="N39" s="41"/>
      <c r="O39" s="41"/>
    </row>
    <row r="40" spans="1:15" ht="38.25" customHeight="1" x14ac:dyDescent="0.2">
      <c r="A40" s="184" t="s">
        <v>40</v>
      </c>
      <c r="B40" s="185">
        <v>500</v>
      </c>
      <c r="C40" s="82">
        <v>120</v>
      </c>
      <c r="D40" s="76">
        <f>MIN(C40*3,C40+100)</f>
        <v>220</v>
      </c>
      <c r="E40" s="270"/>
      <c r="F40" s="272"/>
      <c r="G40" s="262"/>
      <c r="H40" s="21">
        <v>4</v>
      </c>
      <c r="I40" s="265"/>
      <c r="J40" s="32">
        <f t="shared" si="4"/>
        <v>4</v>
      </c>
      <c r="K40" s="41"/>
      <c r="L40" s="41"/>
      <c r="M40" s="41"/>
      <c r="N40" s="41"/>
      <c r="O40" s="41"/>
    </row>
    <row r="41" spans="1:15" ht="9" customHeight="1" x14ac:dyDescent="0.2">
      <c r="C41" s="25"/>
      <c r="D41" s="25"/>
      <c r="E41" s="25"/>
      <c r="F41" s="25"/>
      <c r="G41" s="25"/>
      <c r="H41" s="7"/>
      <c r="I41" s="7"/>
      <c r="J41" s="7"/>
    </row>
    <row r="42" spans="1:15" ht="15.75" customHeight="1" x14ac:dyDescent="0.2">
      <c r="A42" s="273" t="s">
        <v>100</v>
      </c>
      <c r="B42" s="273"/>
      <c r="C42" s="273"/>
      <c r="D42" s="273"/>
      <c r="E42" s="273"/>
      <c r="F42" s="273"/>
      <c r="G42" s="273"/>
      <c r="H42" s="7"/>
      <c r="I42" s="7"/>
      <c r="J42" s="7"/>
    </row>
    <row r="43" spans="1:15" ht="39" customHeight="1" x14ac:dyDescent="0.2">
      <c r="A43" s="79" t="s">
        <v>22</v>
      </c>
      <c r="B43" s="126">
        <v>605</v>
      </c>
      <c r="C43" s="76">
        <v>120</v>
      </c>
      <c r="D43" s="76">
        <f>MIN(C43*3,C43+100)</f>
        <v>220</v>
      </c>
      <c r="E43" s="73">
        <v>0.99995000000000001</v>
      </c>
      <c r="F43" s="149" t="s">
        <v>174</v>
      </c>
      <c r="G43" s="73" t="s">
        <v>103</v>
      </c>
      <c r="H43" s="34">
        <v>4</v>
      </c>
      <c r="I43" s="74" t="s">
        <v>78</v>
      </c>
      <c r="J43" s="32">
        <f>H43*1</f>
        <v>4</v>
      </c>
      <c r="K43" s="42"/>
      <c r="L43" s="41"/>
      <c r="M43" s="41"/>
      <c r="N43" s="41"/>
      <c r="O43" s="41"/>
    </row>
    <row r="44" spans="1:15" ht="9" customHeight="1" x14ac:dyDescent="0.2">
      <c r="A44" s="83"/>
      <c r="B44" s="127"/>
      <c r="C44" s="65"/>
      <c r="D44" s="65"/>
      <c r="E44" s="84"/>
      <c r="F44" s="84"/>
      <c r="G44" s="84"/>
      <c r="H44" s="71"/>
      <c r="I44" s="75"/>
      <c r="J44" s="72"/>
      <c r="K44" s="71"/>
      <c r="L44" s="68"/>
    </row>
    <row r="45" spans="1:15" ht="15.75" customHeight="1" x14ac:dyDescent="0.2">
      <c r="A45" s="273" t="s">
        <v>101</v>
      </c>
      <c r="B45" s="273"/>
      <c r="C45" s="273"/>
      <c r="D45" s="273"/>
      <c r="E45" s="273"/>
      <c r="F45" s="273"/>
      <c r="G45" s="273"/>
      <c r="H45" s="57"/>
      <c r="I45" s="57"/>
      <c r="J45" s="57"/>
      <c r="K45" s="54"/>
      <c r="L45" s="55"/>
    </row>
    <row r="46" spans="1:15" ht="39" customHeight="1" x14ac:dyDescent="0.2">
      <c r="A46" s="79" t="s">
        <v>30</v>
      </c>
      <c r="B46" s="126">
        <v>500</v>
      </c>
      <c r="C46" s="196">
        <v>120</v>
      </c>
      <c r="D46" s="76">
        <f>MIN(C46*3,C46+100)</f>
        <v>220</v>
      </c>
      <c r="E46" s="73">
        <v>0.99995000000000001</v>
      </c>
      <c r="F46" s="149" t="s">
        <v>174</v>
      </c>
      <c r="G46" s="73" t="s">
        <v>103</v>
      </c>
      <c r="H46" s="34">
        <v>4</v>
      </c>
      <c r="I46" s="74" t="s">
        <v>78</v>
      </c>
      <c r="J46" s="32">
        <f>H46*1</f>
        <v>4</v>
      </c>
      <c r="K46" s="42"/>
      <c r="L46" s="41"/>
      <c r="M46" s="41"/>
      <c r="N46" s="41"/>
      <c r="O46" s="41"/>
    </row>
    <row r="47" spans="1:15" ht="15" customHeight="1" x14ac:dyDescent="0.3">
      <c r="H47" s="28" t="s">
        <v>7</v>
      </c>
    </row>
    <row r="48" spans="1:15" ht="15" customHeight="1" x14ac:dyDescent="0.3">
      <c r="A48" s="28" t="s">
        <v>7</v>
      </c>
      <c r="F48" s="205" t="s">
        <v>217</v>
      </c>
      <c r="G48" s="205"/>
      <c r="H48" s="205"/>
      <c r="I48" s="205"/>
      <c r="J48" s="205"/>
      <c r="K48"/>
      <c r="L48" s="41"/>
    </row>
    <row r="49" spans="1:15" ht="15" customHeight="1" x14ac:dyDescent="0.3">
      <c r="A49" s="28" t="s">
        <v>7</v>
      </c>
      <c r="F49" s="206" t="s">
        <v>218</v>
      </c>
      <c r="G49" s="206"/>
      <c r="H49" s="206"/>
      <c r="I49" s="206"/>
      <c r="J49" s="206"/>
      <c r="K49" s="203"/>
      <c r="L49" s="204">
        <v>60170</v>
      </c>
    </row>
    <row r="50" spans="1:15" ht="15" customHeight="1" x14ac:dyDescent="0.2">
      <c r="A50" s="85" t="s">
        <v>7</v>
      </c>
      <c r="B50" s="128"/>
      <c r="C50" s="59"/>
      <c r="D50" s="59"/>
      <c r="E50" s="59"/>
      <c r="F50" s="59"/>
      <c r="G50" s="59"/>
      <c r="H50" s="30"/>
      <c r="I50" s="30"/>
      <c r="J50" s="30"/>
    </row>
    <row r="51" spans="1:15" ht="15" customHeight="1" x14ac:dyDescent="0.2">
      <c r="A51" s="60"/>
      <c r="C51" s="25"/>
      <c r="D51" s="25"/>
      <c r="E51" s="25"/>
      <c r="F51" s="25"/>
      <c r="G51" s="25"/>
      <c r="H51" s="31"/>
      <c r="I51" s="31"/>
      <c r="J51" s="31"/>
    </row>
    <row r="52" spans="1:15" ht="15" customHeight="1" x14ac:dyDescent="0.2">
      <c r="A52" s="253" t="s">
        <v>219</v>
      </c>
      <c r="B52" s="253"/>
      <c r="C52" s="253"/>
      <c r="D52" s="253"/>
      <c r="E52" s="253"/>
      <c r="F52" s="253"/>
      <c r="G52" s="253"/>
      <c r="H52" s="253"/>
      <c r="I52" s="253"/>
      <c r="J52" s="253"/>
      <c r="K52" s="253"/>
      <c r="L52" s="253"/>
      <c r="M52" s="253"/>
      <c r="N52" s="253"/>
      <c r="O52" s="253"/>
    </row>
    <row r="53" spans="1:15" ht="15" customHeight="1" x14ac:dyDescent="0.2">
      <c r="A53" s="253"/>
      <c r="B53" s="253"/>
      <c r="C53" s="253"/>
      <c r="D53" s="253"/>
      <c r="E53" s="253"/>
      <c r="F53" s="253"/>
      <c r="G53" s="253"/>
      <c r="H53" s="253"/>
      <c r="I53" s="253"/>
      <c r="J53" s="253"/>
      <c r="K53" s="253"/>
      <c r="L53" s="253"/>
      <c r="M53" s="253"/>
      <c r="N53" s="253"/>
      <c r="O53" s="253"/>
    </row>
    <row r="54" spans="1:15" ht="15" customHeight="1" x14ac:dyDescent="0.2">
      <c r="A54" s="253"/>
      <c r="B54" s="253"/>
      <c r="C54" s="253"/>
      <c r="D54" s="253"/>
      <c r="E54" s="253"/>
      <c r="F54" s="253"/>
      <c r="G54" s="253"/>
      <c r="H54" s="253"/>
      <c r="I54" s="253"/>
      <c r="J54" s="253"/>
      <c r="K54" s="253"/>
      <c r="L54" s="253"/>
      <c r="M54" s="253"/>
      <c r="N54" s="253"/>
      <c r="O54" s="253"/>
    </row>
    <row r="55" spans="1:15" ht="15" customHeight="1" x14ac:dyDescent="0.2">
      <c r="A55" s="253"/>
      <c r="B55" s="253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O55" s="253"/>
    </row>
    <row r="56" spans="1:15" ht="15" customHeight="1" x14ac:dyDescent="0.2">
      <c r="A56" s="60"/>
      <c r="C56" s="25"/>
      <c r="D56" s="25"/>
      <c r="E56" s="25"/>
      <c r="F56" s="25"/>
      <c r="G56" s="25"/>
      <c r="H56" s="31"/>
      <c r="I56" s="31"/>
      <c r="J56" s="31"/>
    </row>
    <row r="57" spans="1:15" ht="15" customHeight="1" x14ac:dyDescent="0.2">
      <c r="A57" s="60"/>
      <c r="C57" s="25"/>
      <c r="D57" s="25"/>
      <c r="E57" s="25"/>
      <c r="F57" s="25"/>
      <c r="G57" s="25"/>
      <c r="H57" s="31"/>
      <c r="I57" s="31"/>
      <c r="J57" s="31"/>
    </row>
    <row r="58" spans="1:15" ht="15" customHeight="1" x14ac:dyDescent="0.2">
      <c r="A58" s="60"/>
      <c r="C58" s="25"/>
      <c r="D58" s="25"/>
      <c r="E58" s="25"/>
      <c r="F58" s="25"/>
      <c r="G58" s="25"/>
      <c r="H58" s="31"/>
      <c r="I58" s="31"/>
      <c r="J58" s="31"/>
    </row>
    <row r="59" spans="1:15" ht="15" customHeight="1" x14ac:dyDescent="0.2">
      <c r="A59" s="60"/>
      <c r="C59" s="25"/>
      <c r="D59" s="25"/>
      <c r="E59" s="25"/>
      <c r="F59" s="25"/>
      <c r="G59" s="25"/>
      <c r="H59" s="31"/>
      <c r="I59" s="31"/>
      <c r="J59" s="31"/>
    </row>
    <row r="60" spans="1:15" ht="15" customHeight="1" x14ac:dyDescent="0.2">
      <c r="A60" s="60"/>
      <c r="C60" s="25"/>
      <c r="D60" s="25"/>
      <c r="E60" s="25"/>
      <c r="F60" s="25"/>
      <c r="G60" s="25"/>
      <c r="H60" s="31"/>
      <c r="I60" s="31"/>
      <c r="J60" s="31"/>
    </row>
    <row r="61" spans="1:15" ht="15" customHeight="1" x14ac:dyDescent="0.2">
      <c r="A61" s="60"/>
      <c r="C61" s="25"/>
      <c r="D61" s="25"/>
      <c r="E61" s="25"/>
      <c r="F61" s="25"/>
      <c r="G61" s="25"/>
      <c r="H61" s="31"/>
      <c r="I61" s="31"/>
      <c r="J61" s="31"/>
    </row>
    <row r="62" spans="1:15" ht="15" customHeight="1" x14ac:dyDescent="0.2">
      <c r="A62" s="60"/>
      <c r="C62" s="25"/>
      <c r="D62" s="25"/>
      <c r="E62" s="25"/>
      <c r="F62" s="25"/>
      <c r="G62" s="25"/>
      <c r="H62" s="31"/>
      <c r="I62" s="31"/>
      <c r="J62" s="31"/>
    </row>
    <row r="63" spans="1:15" ht="15" customHeight="1" x14ac:dyDescent="0.2">
      <c r="A63" s="60"/>
      <c r="C63" s="25"/>
      <c r="D63" s="25"/>
      <c r="E63" s="25"/>
      <c r="F63" s="25"/>
      <c r="G63" s="25"/>
      <c r="H63" s="31"/>
      <c r="I63" s="31"/>
      <c r="J63" s="31"/>
    </row>
    <row r="64" spans="1:15" ht="15" customHeight="1" x14ac:dyDescent="0.2">
      <c r="A64" s="60"/>
      <c r="C64" s="25"/>
      <c r="D64" s="25"/>
      <c r="E64" s="25"/>
      <c r="F64" s="25"/>
      <c r="G64" s="25"/>
      <c r="H64" s="31"/>
      <c r="I64" s="31"/>
      <c r="J64" s="31"/>
    </row>
    <row r="65" spans="1:1" ht="15" customHeight="1" x14ac:dyDescent="0.3">
      <c r="A65" s="25" t="s">
        <v>35</v>
      </c>
    </row>
    <row r="66" spans="1:1" ht="15" customHeight="1" x14ac:dyDescent="0.3">
      <c r="A66" s="25" t="s">
        <v>7</v>
      </c>
    </row>
    <row r="67" spans="1:1" ht="15" customHeight="1" x14ac:dyDescent="0.3">
      <c r="A67" s="25" t="s">
        <v>7</v>
      </c>
    </row>
    <row r="68" spans="1:1" ht="15" customHeight="1" x14ac:dyDescent="0.3">
      <c r="A68" s="25" t="s">
        <v>7</v>
      </c>
    </row>
    <row r="69" spans="1:1" ht="15" customHeight="1" x14ac:dyDescent="0.3">
      <c r="A69" s="25" t="s">
        <v>7</v>
      </c>
    </row>
    <row r="70" spans="1:1" ht="15" customHeight="1" x14ac:dyDescent="0.3"/>
    <row r="71" spans="1:1" ht="15" customHeight="1" x14ac:dyDescent="0.3"/>
  </sheetData>
  <mergeCells count="47">
    <mergeCell ref="C12:C19"/>
    <mergeCell ref="C6:C7"/>
    <mergeCell ref="C24:C27"/>
    <mergeCell ref="C30:C31"/>
    <mergeCell ref="A3:G3"/>
    <mergeCell ref="I34:I35"/>
    <mergeCell ref="E30:E31"/>
    <mergeCell ref="E34:E35"/>
    <mergeCell ref="A45:G45"/>
    <mergeCell ref="A42:G42"/>
    <mergeCell ref="A37:G37"/>
    <mergeCell ref="A33:G33"/>
    <mergeCell ref="I4:I9"/>
    <mergeCell ref="E12:E19"/>
    <mergeCell ref="E22:E27"/>
    <mergeCell ref="I22:I27"/>
    <mergeCell ref="I30:I31"/>
    <mergeCell ref="A29:G29"/>
    <mergeCell ref="A21:G21"/>
    <mergeCell ref="A11:G11"/>
    <mergeCell ref="I12:I13"/>
    <mergeCell ref="I14:I15"/>
    <mergeCell ref="I16:I19"/>
    <mergeCell ref="E38:E40"/>
    <mergeCell ref="G34:G35"/>
    <mergeCell ref="G38:G40"/>
    <mergeCell ref="F12:F19"/>
    <mergeCell ref="F22:F27"/>
    <mergeCell ref="F30:F31"/>
    <mergeCell ref="F34:F35"/>
    <mergeCell ref="F38:F40"/>
    <mergeCell ref="D24:D27"/>
    <mergeCell ref="E4:E9"/>
    <mergeCell ref="G4:G9"/>
    <mergeCell ref="G12:G19"/>
    <mergeCell ref="G22:G27"/>
    <mergeCell ref="F4:F9"/>
    <mergeCell ref="D12:D19"/>
    <mergeCell ref="D6:D7"/>
    <mergeCell ref="F48:J48"/>
    <mergeCell ref="F49:J49"/>
    <mergeCell ref="A52:O55"/>
    <mergeCell ref="D30:D31"/>
    <mergeCell ref="D34:D35"/>
    <mergeCell ref="G30:G31"/>
    <mergeCell ref="I38:I40"/>
    <mergeCell ref="C34:C35"/>
  </mergeCells>
  <phoneticPr fontId="5" type="noConversion"/>
  <pageMargins left="0.2" right="0.2" top="0.28000000000000003" bottom="0.35" header="0" footer="0"/>
  <pageSetup paperSize="9" orientation="landscape" r:id="rId1"/>
  <headerFooter alignWithMargins="0">
    <oddFooter>&amp;L&amp;"Arial,Negrita"&amp;8&amp;UCuadro Condiciones Técnicas. Filtros ABSOLUTOS CHN-OT6/2017&amp;R&amp;9&amp;P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showGridLines="0" zoomScale="85" zoomScaleNormal="85" workbookViewId="0">
      <pane ySplit="1" topLeftCell="A2" activePane="bottomLeft" state="frozen"/>
      <selection pane="bottomLeft"/>
    </sheetView>
  </sheetViews>
  <sheetFormatPr baseColWidth="10" defaultRowHeight="14.25" x14ac:dyDescent="0.3"/>
  <cols>
    <col min="1" max="1" width="33.28515625" style="13" customWidth="1"/>
    <col min="2" max="2" width="27.85546875" style="1" bestFit="1" customWidth="1"/>
    <col min="3" max="3" width="8.7109375" style="137" customWidth="1"/>
    <col min="4" max="4" width="11.85546875" style="199" customWidth="1"/>
    <col min="5" max="5" width="11.28515625" style="199" customWidth="1"/>
    <col min="6" max="6" width="15.7109375" style="5" customWidth="1"/>
    <col min="7" max="7" width="37.5703125" style="1" customWidth="1"/>
    <col min="8" max="8" width="11.140625" style="1" customWidth="1"/>
    <col min="9" max="9" width="12.42578125" style="1" customWidth="1"/>
    <col min="10" max="11" width="11.42578125" style="1" customWidth="1"/>
    <col min="12" max="12" width="12.28515625" style="1" customWidth="1"/>
    <col min="13" max="16384" width="11.42578125" style="1"/>
  </cols>
  <sheetData>
    <row r="1" spans="1:15" ht="48.75" customHeight="1" x14ac:dyDescent="0.25">
      <c r="A1" s="45" t="s">
        <v>85</v>
      </c>
      <c r="B1" s="45" t="s">
        <v>31</v>
      </c>
      <c r="C1" s="117" t="s">
        <v>206</v>
      </c>
      <c r="D1" s="46" t="s">
        <v>104</v>
      </c>
      <c r="E1" s="46" t="s">
        <v>105</v>
      </c>
      <c r="F1" s="46" t="s">
        <v>200</v>
      </c>
      <c r="G1" s="45" t="s">
        <v>68</v>
      </c>
      <c r="H1" s="46" t="s">
        <v>87</v>
      </c>
      <c r="I1" s="46" t="s">
        <v>86</v>
      </c>
      <c r="J1" s="46" t="s">
        <v>212</v>
      </c>
      <c r="K1" s="46" t="s">
        <v>96</v>
      </c>
      <c r="L1" s="201" t="s">
        <v>88</v>
      </c>
      <c r="M1" s="201" t="s">
        <v>208</v>
      </c>
      <c r="N1" s="201" t="s">
        <v>209</v>
      </c>
      <c r="O1" s="201" t="s">
        <v>210</v>
      </c>
    </row>
    <row r="2" spans="1:15" ht="9" customHeight="1" x14ac:dyDescent="0.3">
      <c r="A2" s="5"/>
      <c r="B2" s="8"/>
      <c r="C2" s="129"/>
      <c r="G2" s="13"/>
      <c r="H2" s="9"/>
      <c r="I2" s="9"/>
      <c r="J2" s="9"/>
    </row>
    <row r="3" spans="1:15" ht="15.75" customHeight="1" x14ac:dyDescent="0.25">
      <c r="A3" s="202"/>
      <c r="B3" s="202"/>
      <c r="C3" s="202"/>
      <c r="D3" s="202"/>
      <c r="E3" s="202"/>
      <c r="F3" s="202"/>
      <c r="G3" s="202"/>
      <c r="H3" s="202"/>
      <c r="I3" s="202"/>
      <c r="J3" s="202"/>
    </row>
    <row r="4" spans="1:15" ht="15" customHeight="1" x14ac:dyDescent="0.25">
      <c r="A4" s="157" t="s">
        <v>69</v>
      </c>
      <c r="B4" s="166"/>
      <c r="C4" s="167"/>
      <c r="D4" s="176"/>
      <c r="E4" s="176"/>
      <c r="F4" s="176"/>
      <c r="G4" s="166"/>
      <c r="H4" s="168"/>
      <c r="I4" s="168"/>
      <c r="J4" s="168"/>
      <c r="K4" s="169"/>
      <c r="L4" s="169"/>
    </row>
    <row r="5" spans="1:15" ht="15" customHeight="1" x14ac:dyDescent="0.25">
      <c r="A5" s="231" t="s">
        <v>106</v>
      </c>
      <c r="B5" s="170" t="s">
        <v>16</v>
      </c>
      <c r="C5" s="130">
        <v>3000</v>
      </c>
      <c r="D5" s="228">
        <v>60</v>
      </c>
      <c r="E5" s="228">
        <f>MIN(D5+100,D5*3)</f>
        <v>160</v>
      </c>
      <c r="F5" s="236">
        <v>800</v>
      </c>
      <c r="G5" s="235" t="s">
        <v>118</v>
      </c>
      <c r="H5" s="38">
        <v>55</v>
      </c>
      <c r="I5" s="234" t="s">
        <v>80</v>
      </c>
      <c r="J5" s="14">
        <f>H5*2</f>
        <v>110</v>
      </c>
      <c r="K5" s="160"/>
      <c r="L5" s="161"/>
      <c r="M5" s="161"/>
      <c r="N5" s="161"/>
      <c r="O5" s="161"/>
    </row>
    <row r="6" spans="1:15" ht="15" customHeight="1" x14ac:dyDescent="0.25">
      <c r="A6" s="232"/>
      <c r="B6" s="170" t="s">
        <v>42</v>
      </c>
      <c r="C6" s="130">
        <v>1500</v>
      </c>
      <c r="D6" s="228"/>
      <c r="E6" s="228"/>
      <c r="F6" s="241"/>
      <c r="G6" s="235"/>
      <c r="H6" s="38">
        <v>2</v>
      </c>
      <c r="I6" s="234"/>
      <c r="J6" s="14">
        <f t="shared" ref="J6:J14" si="0">H6*2</f>
        <v>4</v>
      </c>
      <c r="K6" s="160"/>
      <c r="L6" s="161"/>
      <c r="M6" s="161"/>
      <c r="N6" s="161"/>
      <c r="O6" s="161"/>
    </row>
    <row r="7" spans="1:15" ht="15" customHeight="1" x14ac:dyDescent="0.25">
      <c r="A7" s="232"/>
      <c r="B7" s="170" t="s">
        <v>16</v>
      </c>
      <c r="C7" s="130">
        <v>3000</v>
      </c>
      <c r="D7" s="228">
        <v>70</v>
      </c>
      <c r="E7" s="236">
        <f>MIN(D7+100,D7*3)</f>
        <v>170</v>
      </c>
      <c r="F7" s="241"/>
      <c r="G7" s="235"/>
      <c r="H7" s="38">
        <v>28</v>
      </c>
      <c r="I7" s="234"/>
      <c r="J7" s="14">
        <f t="shared" si="0"/>
        <v>56</v>
      </c>
      <c r="K7" s="160"/>
      <c r="L7" s="161"/>
      <c r="M7" s="161"/>
      <c r="N7" s="161"/>
      <c r="O7" s="161"/>
    </row>
    <row r="8" spans="1:15" ht="15" customHeight="1" x14ac:dyDescent="0.25">
      <c r="A8" s="232"/>
      <c r="B8" s="170" t="s">
        <v>17</v>
      </c>
      <c r="C8" s="130">
        <v>1500</v>
      </c>
      <c r="D8" s="228"/>
      <c r="E8" s="241"/>
      <c r="F8" s="241"/>
      <c r="G8" s="235"/>
      <c r="H8" s="38">
        <v>15</v>
      </c>
      <c r="I8" s="234"/>
      <c r="J8" s="14">
        <f t="shared" si="0"/>
        <v>30</v>
      </c>
      <c r="K8" s="160"/>
      <c r="L8" s="161"/>
      <c r="M8" s="161"/>
      <c r="N8" s="161"/>
      <c r="O8" s="161"/>
    </row>
    <row r="9" spans="1:15" ht="15" customHeight="1" x14ac:dyDescent="0.25">
      <c r="A9" s="232"/>
      <c r="B9" s="96" t="s">
        <v>159</v>
      </c>
      <c r="C9" s="130">
        <v>1700</v>
      </c>
      <c r="D9" s="228"/>
      <c r="E9" s="241"/>
      <c r="F9" s="241"/>
      <c r="G9" s="235"/>
      <c r="H9" s="14">
        <v>8</v>
      </c>
      <c r="I9" s="234"/>
      <c r="J9" s="14">
        <f t="shared" si="0"/>
        <v>16</v>
      </c>
      <c r="K9" s="160"/>
      <c r="L9" s="161"/>
      <c r="M9" s="161"/>
      <c r="N9" s="161"/>
      <c r="O9" s="161"/>
    </row>
    <row r="10" spans="1:15" ht="15" customHeight="1" x14ac:dyDescent="0.25">
      <c r="A10" s="232"/>
      <c r="B10" s="96" t="s">
        <v>160</v>
      </c>
      <c r="C10" s="130">
        <v>2900</v>
      </c>
      <c r="D10" s="228"/>
      <c r="E10" s="241"/>
      <c r="F10" s="241"/>
      <c r="G10" s="235"/>
      <c r="H10" s="14">
        <v>18</v>
      </c>
      <c r="I10" s="234"/>
      <c r="J10" s="14">
        <f t="shared" si="0"/>
        <v>36</v>
      </c>
      <c r="K10" s="160"/>
      <c r="L10" s="161"/>
      <c r="M10" s="161"/>
      <c r="N10" s="161"/>
      <c r="O10" s="161"/>
    </row>
    <row r="11" spans="1:15" ht="15" customHeight="1" x14ac:dyDescent="0.25">
      <c r="A11" s="232"/>
      <c r="B11" s="96" t="s">
        <v>161</v>
      </c>
      <c r="C11" s="130">
        <v>2900</v>
      </c>
      <c r="D11" s="228"/>
      <c r="E11" s="241"/>
      <c r="F11" s="241"/>
      <c r="G11" s="235"/>
      <c r="H11" s="14">
        <v>14</v>
      </c>
      <c r="I11" s="234"/>
      <c r="J11" s="14">
        <f t="shared" si="0"/>
        <v>28</v>
      </c>
      <c r="K11" s="160"/>
      <c r="L11" s="161"/>
      <c r="M11" s="161"/>
      <c r="N11" s="161"/>
      <c r="O11" s="161"/>
    </row>
    <row r="12" spans="1:15" ht="15" customHeight="1" x14ac:dyDescent="0.25">
      <c r="A12" s="232"/>
      <c r="B12" s="96" t="s">
        <v>162</v>
      </c>
      <c r="C12" s="130">
        <v>3400</v>
      </c>
      <c r="D12" s="228"/>
      <c r="E12" s="237"/>
      <c r="F12" s="241"/>
      <c r="G12" s="235"/>
      <c r="H12" s="14">
        <v>4</v>
      </c>
      <c r="I12" s="234"/>
      <c r="J12" s="14">
        <f t="shared" si="0"/>
        <v>8</v>
      </c>
      <c r="K12" s="160"/>
      <c r="L12" s="161"/>
      <c r="M12" s="161"/>
      <c r="N12" s="161"/>
      <c r="O12" s="161"/>
    </row>
    <row r="13" spans="1:15" ht="15" customHeight="1" x14ac:dyDescent="0.25">
      <c r="A13" s="232"/>
      <c r="B13" s="95" t="s">
        <v>163</v>
      </c>
      <c r="C13" s="130">
        <v>3000</v>
      </c>
      <c r="D13" s="236">
        <v>105</v>
      </c>
      <c r="E13" s="228">
        <f>MIN(D13+100,D13*3)</f>
        <v>205</v>
      </c>
      <c r="F13" s="241"/>
      <c r="G13" s="235"/>
      <c r="H13" s="38">
        <v>1</v>
      </c>
      <c r="I13" s="234"/>
      <c r="J13" s="14">
        <f t="shared" si="0"/>
        <v>2</v>
      </c>
      <c r="K13" s="160"/>
      <c r="L13" s="161"/>
      <c r="M13" s="161"/>
      <c r="N13" s="161"/>
      <c r="O13" s="161"/>
    </row>
    <row r="14" spans="1:15" ht="15" customHeight="1" x14ac:dyDescent="0.25">
      <c r="A14" s="233"/>
      <c r="B14" s="87" t="s">
        <v>164</v>
      </c>
      <c r="C14" s="130">
        <v>1500</v>
      </c>
      <c r="D14" s="237"/>
      <c r="E14" s="228"/>
      <c r="F14" s="241"/>
      <c r="G14" s="235"/>
      <c r="H14" s="38">
        <v>1</v>
      </c>
      <c r="I14" s="234"/>
      <c r="J14" s="14">
        <f t="shared" si="0"/>
        <v>2</v>
      </c>
      <c r="K14" s="160"/>
      <c r="L14" s="161"/>
      <c r="M14" s="161"/>
      <c r="N14" s="161"/>
      <c r="O14" s="161"/>
    </row>
    <row r="15" spans="1:15" ht="15" customHeight="1" x14ac:dyDescent="0.25">
      <c r="A15" s="231" t="s">
        <v>108</v>
      </c>
      <c r="B15" s="96" t="s">
        <v>185</v>
      </c>
      <c r="C15" s="131">
        <v>2800</v>
      </c>
      <c r="D15" s="195">
        <v>75</v>
      </c>
      <c r="E15" s="195">
        <f>MIN(D15+100,D15*3)</f>
        <v>175</v>
      </c>
      <c r="F15" s="241"/>
      <c r="G15" s="235" t="s">
        <v>119</v>
      </c>
      <c r="H15" s="14">
        <v>2</v>
      </c>
      <c r="I15" s="238" t="s">
        <v>79</v>
      </c>
      <c r="J15" s="15">
        <f>H15*1</f>
        <v>2</v>
      </c>
      <c r="K15" s="160"/>
      <c r="L15" s="161"/>
      <c r="M15" s="161"/>
      <c r="N15" s="161"/>
      <c r="O15" s="161"/>
    </row>
    <row r="16" spans="1:15" ht="15" customHeight="1" x14ac:dyDescent="0.25">
      <c r="A16" s="232"/>
      <c r="B16" s="96" t="s">
        <v>186</v>
      </c>
      <c r="C16" s="131">
        <v>2800</v>
      </c>
      <c r="D16" s="195">
        <v>75</v>
      </c>
      <c r="E16" s="195">
        <f>MIN(D16+100,D16*3)</f>
        <v>175</v>
      </c>
      <c r="F16" s="241"/>
      <c r="G16" s="235"/>
      <c r="H16" s="14">
        <v>6</v>
      </c>
      <c r="I16" s="238"/>
      <c r="J16" s="15">
        <f t="shared" ref="J16:J18" si="1">H16*1</f>
        <v>6</v>
      </c>
      <c r="K16" s="160"/>
      <c r="L16" s="161"/>
      <c r="M16" s="161"/>
      <c r="N16" s="161"/>
      <c r="O16" s="161"/>
    </row>
    <row r="17" spans="1:15" ht="15" customHeight="1" x14ac:dyDescent="0.25">
      <c r="A17" s="232"/>
      <c r="B17" s="96" t="s">
        <v>187</v>
      </c>
      <c r="C17" s="131">
        <v>3400</v>
      </c>
      <c r="D17" s="195">
        <v>60</v>
      </c>
      <c r="E17" s="195">
        <f>MIN(D17+100,D17*3)</f>
        <v>160</v>
      </c>
      <c r="F17" s="241"/>
      <c r="G17" s="235"/>
      <c r="H17" s="14">
        <v>2</v>
      </c>
      <c r="I17" s="238"/>
      <c r="J17" s="15">
        <f t="shared" si="1"/>
        <v>2</v>
      </c>
      <c r="K17" s="160"/>
      <c r="L17" s="161"/>
      <c r="M17" s="161"/>
      <c r="N17" s="161"/>
      <c r="O17" s="161"/>
    </row>
    <row r="18" spans="1:15" ht="15" customHeight="1" x14ac:dyDescent="0.25">
      <c r="A18" s="232"/>
      <c r="B18" s="96" t="s">
        <v>188</v>
      </c>
      <c r="C18" s="131">
        <v>3000</v>
      </c>
      <c r="D18" s="195">
        <v>90</v>
      </c>
      <c r="E18" s="195">
        <f>MIN(D18+100,D18*3)</f>
        <v>190</v>
      </c>
      <c r="F18" s="241"/>
      <c r="G18" s="235"/>
      <c r="H18" s="14">
        <v>2</v>
      </c>
      <c r="I18" s="238"/>
      <c r="J18" s="15">
        <f t="shared" si="1"/>
        <v>2</v>
      </c>
      <c r="K18" s="160"/>
      <c r="L18" s="161"/>
      <c r="M18" s="161"/>
      <c r="N18" s="161"/>
      <c r="O18" s="161"/>
    </row>
    <row r="19" spans="1:15" ht="15" customHeight="1" x14ac:dyDescent="0.25">
      <c r="A19" s="232"/>
      <c r="B19" s="17" t="s">
        <v>113</v>
      </c>
      <c r="C19" s="130">
        <v>1700</v>
      </c>
      <c r="D19" s="228">
        <v>60</v>
      </c>
      <c r="E19" s="228">
        <f>MIN(D19+100,D19*3)</f>
        <v>160</v>
      </c>
      <c r="F19" s="241"/>
      <c r="G19" s="235"/>
      <c r="H19" s="14">
        <v>11</v>
      </c>
      <c r="I19" s="234" t="s">
        <v>80</v>
      </c>
      <c r="J19" s="14">
        <f>H19*2</f>
        <v>22</v>
      </c>
      <c r="K19" s="160"/>
      <c r="L19" s="161"/>
      <c r="M19" s="161"/>
      <c r="N19" s="161"/>
      <c r="O19" s="161"/>
    </row>
    <row r="20" spans="1:15" ht="15" customHeight="1" x14ac:dyDescent="0.25">
      <c r="A20" s="233"/>
      <c r="B20" s="17" t="s">
        <v>114</v>
      </c>
      <c r="C20" s="130">
        <v>3400</v>
      </c>
      <c r="D20" s="228"/>
      <c r="E20" s="228"/>
      <c r="F20" s="241"/>
      <c r="G20" s="235"/>
      <c r="H20" s="14">
        <v>18</v>
      </c>
      <c r="I20" s="234"/>
      <c r="J20" s="14">
        <f t="shared" ref="J20:J22" si="2">H20*2</f>
        <v>36</v>
      </c>
      <c r="K20" s="160"/>
      <c r="L20" s="161"/>
      <c r="M20" s="161"/>
      <c r="N20" s="161"/>
      <c r="O20" s="161"/>
    </row>
    <row r="21" spans="1:15" ht="15" customHeight="1" x14ac:dyDescent="0.25">
      <c r="A21" s="229" t="s">
        <v>109</v>
      </c>
      <c r="B21" s="17" t="s">
        <v>189</v>
      </c>
      <c r="C21" s="188">
        <v>1700</v>
      </c>
      <c r="D21" s="239">
        <v>65</v>
      </c>
      <c r="E21" s="228">
        <f>MIN(D21+100,D21*3)</f>
        <v>165</v>
      </c>
      <c r="F21" s="241"/>
      <c r="G21" s="248" t="s">
        <v>181</v>
      </c>
      <c r="H21" s="14">
        <v>3</v>
      </c>
      <c r="I21" s="234"/>
      <c r="J21" s="14">
        <f t="shared" si="2"/>
        <v>6</v>
      </c>
      <c r="K21" s="160"/>
      <c r="L21" s="161"/>
      <c r="M21" s="161"/>
      <c r="N21" s="161"/>
      <c r="O21" s="161"/>
    </row>
    <row r="22" spans="1:15" ht="15" customHeight="1" x14ac:dyDescent="0.25">
      <c r="A22" s="230"/>
      <c r="B22" s="17" t="s">
        <v>190</v>
      </c>
      <c r="C22" s="188">
        <v>3400</v>
      </c>
      <c r="D22" s="240"/>
      <c r="E22" s="228"/>
      <c r="F22" s="237"/>
      <c r="G22" s="249"/>
      <c r="H22" s="14">
        <v>3</v>
      </c>
      <c r="I22" s="234"/>
      <c r="J22" s="14">
        <f t="shared" si="2"/>
        <v>6</v>
      </c>
      <c r="K22" s="160"/>
      <c r="L22" s="161"/>
      <c r="M22" s="161"/>
      <c r="N22" s="161"/>
      <c r="O22" s="161"/>
    </row>
    <row r="23" spans="1:15" ht="9" customHeight="1" x14ac:dyDescent="0.25">
      <c r="A23" s="104"/>
      <c r="B23" s="105"/>
      <c r="C23" s="133"/>
      <c r="D23" s="177"/>
      <c r="E23" s="177"/>
      <c r="F23" s="177"/>
      <c r="G23" s="106"/>
      <c r="H23" s="107"/>
      <c r="I23" s="109"/>
      <c r="J23" s="107"/>
      <c r="K23" s="162"/>
      <c r="L23" s="162"/>
    </row>
    <row r="24" spans="1:15" ht="15.75" customHeight="1" x14ac:dyDescent="0.25">
      <c r="A24" s="169"/>
      <c r="B24" s="163"/>
      <c r="C24" s="171"/>
      <c r="D24" s="178"/>
      <c r="E24" s="178"/>
      <c r="F24" s="178"/>
      <c r="G24" s="163"/>
      <c r="H24" s="172"/>
      <c r="I24" s="100"/>
      <c r="J24" s="103"/>
      <c r="K24" s="164"/>
      <c r="L24" s="164"/>
    </row>
    <row r="25" spans="1:15" ht="15" customHeight="1" x14ac:dyDescent="0.25">
      <c r="A25" s="158" t="s">
        <v>201</v>
      </c>
      <c r="B25" s="186"/>
      <c r="C25" s="134"/>
      <c r="D25" s="179"/>
      <c r="E25" s="179"/>
      <c r="F25" s="179"/>
      <c r="G25" s="97"/>
      <c r="H25" s="89"/>
      <c r="I25" s="97"/>
      <c r="J25" s="89"/>
      <c r="K25" s="165"/>
      <c r="L25" s="165"/>
    </row>
    <row r="26" spans="1:15" ht="15" customHeight="1" x14ac:dyDescent="0.25">
      <c r="A26" s="247" t="s">
        <v>112</v>
      </c>
      <c r="B26" s="96" t="s">
        <v>165</v>
      </c>
      <c r="C26" s="132">
        <v>1700</v>
      </c>
      <c r="D26" s="236">
        <v>90</v>
      </c>
      <c r="E26" s="228">
        <f>MIN(D26+100,D26*3)</f>
        <v>190</v>
      </c>
      <c r="F26" s="236">
        <v>1050</v>
      </c>
      <c r="G26" s="234" t="s">
        <v>72</v>
      </c>
      <c r="H26" s="14">
        <v>7</v>
      </c>
      <c r="I26" s="235" t="s">
        <v>80</v>
      </c>
      <c r="J26" s="14">
        <v>14</v>
      </c>
      <c r="K26" s="160"/>
      <c r="L26" s="161"/>
      <c r="M26" s="161"/>
      <c r="N26" s="161"/>
      <c r="O26" s="161"/>
    </row>
    <row r="27" spans="1:15" ht="18" customHeight="1" x14ac:dyDescent="0.25">
      <c r="A27" s="247"/>
      <c r="B27" s="96" t="s">
        <v>166</v>
      </c>
      <c r="C27" s="132">
        <v>3400</v>
      </c>
      <c r="D27" s="237"/>
      <c r="E27" s="228"/>
      <c r="F27" s="241"/>
      <c r="G27" s="234"/>
      <c r="H27" s="14">
        <v>22</v>
      </c>
      <c r="I27" s="235"/>
      <c r="J27" s="14">
        <v>36</v>
      </c>
      <c r="K27" s="160"/>
      <c r="L27" s="161"/>
      <c r="M27" s="161"/>
      <c r="N27" s="161"/>
      <c r="O27" s="161"/>
    </row>
    <row r="28" spans="1:15" ht="18" customHeight="1" x14ac:dyDescent="0.25">
      <c r="A28" s="247"/>
      <c r="B28" s="17" t="s">
        <v>113</v>
      </c>
      <c r="C28" s="132">
        <v>1700</v>
      </c>
      <c r="D28" s="236">
        <v>75</v>
      </c>
      <c r="E28" s="228">
        <f>MIN(D28+100,D28*3)</f>
        <v>175</v>
      </c>
      <c r="F28" s="241"/>
      <c r="G28" s="234" t="s">
        <v>71</v>
      </c>
      <c r="H28" s="38">
        <v>17</v>
      </c>
      <c r="I28" s="235"/>
      <c r="J28" s="14">
        <v>34</v>
      </c>
      <c r="K28" s="160"/>
      <c r="L28" s="161"/>
      <c r="M28" s="161"/>
      <c r="N28" s="161"/>
      <c r="O28" s="161"/>
    </row>
    <row r="29" spans="1:15" ht="18" customHeight="1" x14ac:dyDescent="0.25">
      <c r="A29" s="247"/>
      <c r="B29" s="17" t="s">
        <v>114</v>
      </c>
      <c r="C29" s="132">
        <v>3400</v>
      </c>
      <c r="D29" s="237"/>
      <c r="E29" s="228"/>
      <c r="F29" s="241"/>
      <c r="G29" s="234"/>
      <c r="H29" s="38">
        <v>41</v>
      </c>
      <c r="I29" s="235"/>
      <c r="J29" s="14">
        <v>82</v>
      </c>
      <c r="K29" s="160"/>
      <c r="L29" s="161"/>
      <c r="M29" s="161"/>
      <c r="N29" s="161"/>
      <c r="O29" s="161"/>
    </row>
    <row r="30" spans="1:15" ht="18" customHeight="1" x14ac:dyDescent="0.25">
      <c r="A30" s="247"/>
      <c r="B30" s="170" t="s">
        <v>10</v>
      </c>
      <c r="C30" s="130">
        <v>2500</v>
      </c>
      <c r="D30" s="228">
        <v>85</v>
      </c>
      <c r="E30" s="228">
        <f>MIN(D30+100,D30*3)</f>
        <v>185</v>
      </c>
      <c r="F30" s="241"/>
      <c r="G30" s="216" t="s">
        <v>75</v>
      </c>
      <c r="H30" s="38">
        <v>81</v>
      </c>
      <c r="I30" s="235"/>
      <c r="J30" s="14">
        <f>H30*2</f>
        <v>162</v>
      </c>
      <c r="K30" s="160"/>
      <c r="L30" s="161"/>
      <c r="M30" s="161"/>
      <c r="N30" s="161"/>
      <c r="O30" s="161"/>
    </row>
    <row r="31" spans="1:15" ht="18" customHeight="1" x14ac:dyDescent="0.25">
      <c r="A31" s="247"/>
      <c r="B31" s="170" t="s">
        <v>11</v>
      </c>
      <c r="C31" s="130">
        <v>3000</v>
      </c>
      <c r="D31" s="228"/>
      <c r="E31" s="228"/>
      <c r="F31" s="241"/>
      <c r="G31" s="217"/>
      <c r="H31" s="38">
        <v>25</v>
      </c>
      <c r="I31" s="235"/>
      <c r="J31" s="14">
        <f t="shared" ref="J31:J37" si="3">H31*2</f>
        <v>50</v>
      </c>
      <c r="K31" s="160"/>
      <c r="L31" s="161"/>
      <c r="M31" s="161"/>
      <c r="N31" s="161"/>
      <c r="O31" s="161"/>
    </row>
    <row r="32" spans="1:15" ht="18" customHeight="1" x14ac:dyDescent="0.25">
      <c r="A32" s="247"/>
      <c r="B32" s="170" t="s">
        <v>13</v>
      </c>
      <c r="C32" s="130">
        <v>1500</v>
      </c>
      <c r="D32" s="228"/>
      <c r="E32" s="228"/>
      <c r="F32" s="241"/>
      <c r="G32" s="217"/>
      <c r="H32" s="38">
        <v>7</v>
      </c>
      <c r="I32" s="235"/>
      <c r="J32" s="14">
        <f t="shared" si="3"/>
        <v>14</v>
      </c>
      <c r="K32" s="160"/>
      <c r="L32" s="161"/>
      <c r="M32" s="161"/>
      <c r="N32" s="161"/>
      <c r="O32" s="161"/>
    </row>
    <row r="33" spans="1:15" ht="18" customHeight="1" x14ac:dyDescent="0.25">
      <c r="A33" s="247"/>
      <c r="B33" s="170" t="s">
        <v>12</v>
      </c>
      <c r="C33" s="130">
        <v>2100</v>
      </c>
      <c r="D33" s="228"/>
      <c r="E33" s="228"/>
      <c r="F33" s="241"/>
      <c r="G33" s="217"/>
      <c r="H33" s="38">
        <v>31</v>
      </c>
      <c r="I33" s="235"/>
      <c r="J33" s="14">
        <f t="shared" si="3"/>
        <v>62</v>
      </c>
      <c r="K33" s="160"/>
      <c r="L33" s="161"/>
      <c r="M33" s="161"/>
      <c r="N33" s="161"/>
      <c r="O33" s="161"/>
    </row>
    <row r="34" spans="1:15" ht="18" customHeight="1" x14ac:dyDescent="0.25">
      <c r="A34" s="247"/>
      <c r="B34" s="95" t="s">
        <v>163</v>
      </c>
      <c r="C34" s="130">
        <v>3000</v>
      </c>
      <c r="D34" s="195">
        <v>90</v>
      </c>
      <c r="E34" s="195">
        <f>MIN(D34+100,D34*3)</f>
        <v>190</v>
      </c>
      <c r="F34" s="241"/>
      <c r="G34" s="217"/>
      <c r="H34" s="93">
        <v>2</v>
      </c>
      <c r="I34" s="235"/>
      <c r="J34" s="14">
        <f t="shared" si="3"/>
        <v>4</v>
      </c>
      <c r="K34" s="160"/>
      <c r="L34" s="161"/>
      <c r="M34" s="161"/>
      <c r="N34" s="161"/>
      <c r="O34" s="161"/>
    </row>
    <row r="35" spans="1:15" ht="18" customHeight="1" x14ac:dyDescent="0.25">
      <c r="A35" s="247"/>
      <c r="B35" s="17" t="s">
        <v>113</v>
      </c>
      <c r="C35" s="130">
        <v>2000</v>
      </c>
      <c r="D35" s="195">
        <v>125</v>
      </c>
      <c r="E35" s="195">
        <f>MIN(D35+100,D35*3)</f>
        <v>225</v>
      </c>
      <c r="F35" s="241"/>
      <c r="G35" s="218"/>
      <c r="H35" s="93">
        <v>1</v>
      </c>
      <c r="I35" s="235"/>
      <c r="J35" s="14">
        <f t="shared" si="3"/>
        <v>2</v>
      </c>
      <c r="K35" s="160"/>
      <c r="L35" s="161"/>
      <c r="M35" s="161"/>
      <c r="N35" s="161"/>
      <c r="O35" s="161"/>
    </row>
    <row r="36" spans="1:15" ht="18" customHeight="1" x14ac:dyDescent="0.25">
      <c r="A36" s="229" t="s">
        <v>107</v>
      </c>
      <c r="B36" s="17" t="s">
        <v>191</v>
      </c>
      <c r="C36" s="188">
        <v>1700</v>
      </c>
      <c r="D36" s="251">
        <v>75</v>
      </c>
      <c r="E36" s="251">
        <f>MIN(D36+100,D36*3)</f>
        <v>175</v>
      </c>
      <c r="F36" s="241"/>
      <c r="G36" s="88"/>
      <c r="H36" s="38">
        <v>3</v>
      </c>
      <c r="I36" s="235"/>
      <c r="J36" s="14">
        <f t="shared" si="3"/>
        <v>6</v>
      </c>
      <c r="K36" s="160"/>
      <c r="L36" s="161"/>
      <c r="M36" s="161"/>
      <c r="N36" s="161"/>
      <c r="O36" s="161"/>
    </row>
    <row r="37" spans="1:15" ht="18" customHeight="1" x14ac:dyDescent="0.25">
      <c r="A37" s="230"/>
      <c r="B37" s="17" t="s">
        <v>190</v>
      </c>
      <c r="C37" s="188">
        <v>3400</v>
      </c>
      <c r="D37" s="252"/>
      <c r="E37" s="252"/>
      <c r="F37" s="237"/>
      <c r="G37" s="190"/>
      <c r="H37" s="38">
        <v>3</v>
      </c>
      <c r="I37" s="235"/>
      <c r="J37" s="14">
        <f t="shared" si="3"/>
        <v>6</v>
      </c>
      <c r="K37" s="160"/>
      <c r="L37" s="161"/>
      <c r="M37" s="161"/>
      <c r="N37" s="161"/>
      <c r="O37" s="161"/>
    </row>
    <row r="38" spans="1:15" ht="9" customHeight="1" x14ac:dyDescent="0.25">
      <c r="A38" s="159"/>
      <c r="B38" s="105"/>
      <c r="C38" s="133"/>
      <c r="D38" s="177"/>
      <c r="E38" s="177"/>
      <c r="F38" s="177"/>
      <c r="G38" s="106"/>
      <c r="H38" s="107"/>
      <c r="I38" s="108"/>
      <c r="J38" s="91"/>
      <c r="K38" s="162"/>
      <c r="L38" s="162"/>
    </row>
    <row r="39" spans="1:15" ht="15.75" customHeight="1" x14ac:dyDescent="0.25">
      <c r="A39" s="159"/>
      <c r="B39" s="86"/>
      <c r="C39" s="135"/>
      <c r="D39" s="180"/>
      <c r="E39" s="180"/>
      <c r="F39" s="180"/>
      <c r="G39" s="100"/>
      <c r="H39" s="90"/>
      <c r="I39" s="100"/>
      <c r="J39" s="90"/>
      <c r="K39" s="164"/>
      <c r="L39" s="164"/>
    </row>
    <row r="40" spans="1:15" ht="18" customHeight="1" x14ac:dyDescent="0.25">
      <c r="A40" s="158" t="s">
        <v>202</v>
      </c>
      <c r="B40" s="187"/>
      <c r="C40" s="134"/>
      <c r="D40" s="179"/>
      <c r="E40" s="179"/>
      <c r="F40" s="179"/>
      <c r="G40" s="97"/>
      <c r="H40" s="89"/>
      <c r="I40" s="97"/>
      <c r="J40" s="89"/>
      <c r="K40" s="164"/>
      <c r="L40" s="164"/>
    </row>
    <row r="41" spans="1:15" ht="18" customHeight="1" x14ac:dyDescent="0.25">
      <c r="A41" s="242" t="s">
        <v>110</v>
      </c>
      <c r="B41" s="96" t="s">
        <v>167</v>
      </c>
      <c r="C41" s="132">
        <v>1000</v>
      </c>
      <c r="D41" s="236">
        <v>120</v>
      </c>
      <c r="E41" s="236">
        <f>MIN(D41+100,D41*3)</f>
        <v>220</v>
      </c>
      <c r="F41" s="236">
        <v>1450</v>
      </c>
      <c r="G41" s="234" t="s">
        <v>77</v>
      </c>
      <c r="H41" s="38">
        <v>1</v>
      </c>
      <c r="I41" s="235" t="s">
        <v>80</v>
      </c>
      <c r="J41" s="14">
        <f>H41*2</f>
        <v>2</v>
      </c>
      <c r="K41" s="160"/>
      <c r="L41" s="161"/>
      <c r="M41" s="161"/>
      <c r="N41" s="161"/>
      <c r="O41" s="161"/>
    </row>
    <row r="42" spans="1:15" s="10" customFormat="1" ht="15" customHeight="1" x14ac:dyDescent="0.25">
      <c r="A42" s="243"/>
      <c r="B42" s="96" t="s">
        <v>168</v>
      </c>
      <c r="C42" s="132">
        <v>2000</v>
      </c>
      <c r="D42" s="237"/>
      <c r="E42" s="237"/>
      <c r="F42" s="241"/>
      <c r="G42" s="234"/>
      <c r="H42" s="38">
        <v>1</v>
      </c>
      <c r="I42" s="235"/>
      <c r="J42" s="14">
        <f t="shared" ref="J42:J74" si="4">H42*2</f>
        <v>2</v>
      </c>
      <c r="K42" s="160"/>
      <c r="L42" s="161"/>
      <c r="M42" s="161"/>
      <c r="N42" s="161"/>
      <c r="O42" s="161"/>
    </row>
    <row r="43" spans="1:15" s="10" customFormat="1" ht="15" customHeight="1" x14ac:dyDescent="0.25">
      <c r="A43" s="243"/>
      <c r="B43" s="96" t="s">
        <v>169</v>
      </c>
      <c r="C43" s="132">
        <v>1700</v>
      </c>
      <c r="D43" s="235">
        <v>100</v>
      </c>
      <c r="E43" s="236">
        <f>MIN(D43+100,D43*3)</f>
        <v>200</v>
      </c>
      <c r="F43" s="241"/>
      <c r="G43" s="234"/>
      <c r="H43" s="38">
        <v>6</v>
      </c>
      <c r="I43" s="235"/>
      <c r="J43" s="14">
        <f t="shared" si="4"/>
        <v>12</v>
      </c>
      <c r="K43" s="160"/>
      <c r="L43" s="161"/>
      <c r="M43" s="161"/>
      <c r="N43" s="161"/>
      <c r="O43" s="161"/>
    </row>
    <row r="44" spans="1:15" s="10" customFormat="1" ht="15" customHeight="1" x14ac:dyDescent="0.25">
      <c r="A44" s="243"/>
      <c r="B44" s="96" t="s">
        <v>160</v>
      </c>
      <c r="C44" s="132">
        <v>2900</v>
      </c>
      <c r="D44" s="235"/>
      <c r="E44" s="241"/>
      <c r="F44" s="241"/>
      <c r="G44" s="234"/>
      <c r="H44" s="38">
        <v>2</v>
      </c>
      <c r="I44" s="235"/>
      <c r="J44" s="14">
        <f t="shared" si="4"/>
        <v>4</v>
      </c>
      <c r="K44" s="160"/>
      <c r="L44" s="161"/>
      <c r="M44" s="161"/>
      <c r="N44" s="161"/>
      <c r="O44" s="161"/>
    </row>
    <row r="45" spans="1:15" ht="15" customHeight="1" x14ac:dyDescent="0.25">
      <c r="A45" s="243"/>
      <c r="B45" s="96" t="s">
        <v>161</v>
      </c>
      <c r="C45" s="132">
        <v>2900</v>
      </c>
      <c r="D45" s="235"/>
      <c r="E45" s="237"/>
      <c r="F45" s="241"/>
      <c r="G45" s="234"/>
      <c r="H45" s="38">
        <v>12</v>
      </c>
      <c r="I45" s="235"/>
      <c r="J45" s="14">
        <f t="shared" si="4"/>
        <v>24</v>
      </c>
      <c r="K45" s="160"/>
      <c r="L45" s="161"/>
      <c r="M45" s="161"/>
      <c r="N45" s="161"/>
      <c r="O45" s="161"/>
    </row>
    <row r="46" spans="1:15" ht="15" customHeight="1" x14ac:dyDescent="0.25">
      <c r="A46" s="243"/>
      <c r="B46" s="17" t="s">
        <v>113</v>
      </c>
      <c r="C46" s="132">
        <v>1700</v>
      </c>
      <c r="D46" s="236">
        <v>80</v>
      </c>
      <c r="E46" s="236">
        <f>MIN(D46+100,D46*3)</f>
        <v>180</v>
      </c>
      <c r="F46" s="241"/>
      <c r="G46" s="234" t="s">
        <v>71</v>
      </c>
      <c r="H46" s="38">
        <v>47</v>
      </c>
      <c r="I46" s="235"/>
      <c r="J46" s="14">
        <f t="shared" si="4"/>
        <v>94</v>
      </c>
      <c r="K46" s="160"/>
      <c r="L46" s="161"/>
      <c r="M46" s="161"/>
      <c r="N46" s="161"/>
      <c r="O46" s="161"/>
    </row>
    <row r="47" spans="1:15" ht="27" customHeight="1" x14ac:dyDescent="0.25">
      <c r="A47" s="243"/>
      <c r="B47" s="17" t="s">
        <v>115</v>
      </c>
      <c r="C47" s="132">
        <v>2800</v>
      </c>
      <c r="D47" s="241"/>
      <c r="E47" s="241"/>
      <c r="F47" s="241"/>
      <c r="G47" s="234"/>
      <c r="H47" s="38">
        <v>21</v>
      </c>
      <c r="I47" s="235"/>
      <c r="J47" s="14">
        <f t="shared" si="4"/>
        <v>42</v>
      </c>
      <c r="K47" s="160"/>
      <c r="L47" s="161"/>
      <c r="M47" s="161"/>
      <c r="N47" s="161"/>
      <c r="O47" s="161"/>
    </row>
    <row r="48" spans="1:15" ht="27" customHeight="1" x14ac:dyDescent="0.25">
      <c r="A48" s="243"/>
      <c r="B48" s="17" t="s">
        <v>114</v>
      </c>
      <c r="C48" s="132">
        <v>3400</v>
      </c>
      <c r="D48" s="237"/>
      <c r="E48" s="237"/>
      <c r="F48" s="241"/>
      <c r="G48" s="234"/>
      <c r="H48" s="38">
        <v>82</v>
      </c>
      <c r="I48" s="235"/>
      <c r="J48" s="14">
        <f t="shared" si="4"/>
        <v>164</v>
      </c>
      <c r="K48" s="160"/>
      <c r="L48" s="161"/>
      <c r="M48" s="161"/>
      <c r="N48" s="161"/>
      <c r="O48" s="161"/>
    </row>
    <row r="49" spans="1:15" ht="27" customHeight="1" x14ac:dyDescent="0.25">
      <c r="A49" s="243"/>
      <c r="B49" s="96" t="s">
        <v>114</v>
      </c>
      <c r="C49" s="131">
        <v>3400</v>
      </c>
      <c r="D49" s="195">
        <v>130</v>
      </c>
      <c r="E49" s="195">
        <f>MIN(D49+100,D49*3)</f>
        <v>230</v>
      </c>
      <c r="F49" s="241"/>
      <c r="G49" s="234" t="s">
        <v>71</v>
      </c>
      <c r="H49" s="38">
        <v>3</v>
      </c>
      <c r="I49" s="235" t="s">
        <v>79</v>
      </c>
      <c r="J49" s="14">
        <f>H49*1</f>
        <v>3</v>
      </c>
      <c r="K49" s="160"/>
      <c r="L49" s="161"/>
      <c r="M49" s="161"/>
      <c r="N49" s="161"/>
      <c r="O49" s="161"/>
    </row>
    <row r="50" spans="1:15" ht="27" customHeight="1" x14ac:dyDescent="0.25">
      <c r="A50" s="243"/>
      <c r="B50" s="96" t="s">
        <v>183</v>
      </c>
      <c r="C50" s="131">
        <v>2800</v>
      </c>
      <c r="D50" s="195">
        <v>130</v>
      </c>
      <c r="E50" s="195">
        <f t="shared" ref="E50:E52" si="5">MIN(D50+100,D50*3)</f>
        <v>230</v>
      </c>
      <c r="F50" s="241"/>
      <c r="G50" s="234"/>
      <c r="H50" s="38">
        <v>17</v>
      </c>
      <c r="I50" s="235"/>
      <c r="J50" s="14">
        <f t="shared" ref="J50:J52" si="6">H50*1</f>
        <v>17</v>
      </c>
      <c r="K50" s="160"/>
      <c r="L50" s="161"/>
      <c r="M50" s="161"/>
      <c r="N50" s="161"/>
      <c r="O50" s="161"/>
    </row>
    <row r="51" spans="1:15" ht="27" customHeight="1" x14ac:dyDescent="0.25">
      <c r="A51" s="243"/>
      <c r="B51" s="96" t="s">
        <v>184</v>
      </c>
      <c r="C51" s="131">
        <v>1700</v>
      </c>
      <c r="D51" s="195">
        <v>80</v>
      </c>
      <c r="E51" s="195">
        <f t="shared" si="5"/>
        <v>180</v>
      </c>
      <c r="F51" s="241"/>
      <c r="G51" s="234"/>
      <c r="H51" s="38">
        <v>4</v>
      </c>
      <c r="I51" s="235"/>
      <c r="J51" s="14">
        <f t="shared" si="6"/>
        <v>4</v>
      </c>
      <c r="K51" s="160"/>
      <c r="L51" s="161"/>
      <c r="M51" s="161"/>
      <c r="N51" s="161"/>
      <c r="O51" s="161"/>
    </row>
    <row r="52" spans="1:15" ht="27" customHeight="1" x14ac:dyDescent="0.25">
      <c r="A52" s="243"/>
      <c r="B52" s="96" t="s">
        <v>182</v>
      </c>
      <c r="C52" s="131">
        <v>1700</v>
      </c>
      <c r="D52" s="195">
        <v>130</v>
      </c>
      <c r="E52" s="195">
        <f t="shared" si="5"/>
        <v>230</v>
      </c>
      <c r="F52" s="241"/>
      <c r="G52" s="228"/>
      <c r="H52" s="38">
        <v>4</v>
      </c>
      <c r="I52" s="235"/>
      <c r="J52" s="14">
        <f t="shared" si="6"/>
        <v>4</v>
      </c>
      <c r="K52" s="160"/>
      <c r="L52" s="161"/>
      <c r="M52" s="161"/>
      <c r="N52" s="161"/>
      <c r="O52" s="161"/>
    </row>
    <row r="53" spans="1:15" ht="27" customHeight="1" x14ac:dyDescent="0.25">
      <c r="A53" s="243"/>
      <c r="B53" s="96" t="s">
        <v>15</v>
      </c>
      <c r="C53" s="130">
        <v>3400</v>
      </c>
      <c r="D53" s="236">
        <v>180</v>
      </c>
      <c r="E53" s="236">
        <f>MIN(D53+100,D53*3)</f>
        <v>280</v>
      </c>
      <c r="F53" s="241"/>
      <c r="G53" s="234" t="s">
        <v>73</v>
      </c>
      <c r="H53" s="38">
        <f>47+29</f>
        <v>76</v>
      </c>
      <c r="I53" s="235" t="s">
        <v>80</v>
      </c>
      <c r="J53" s="14">
        <f>H53*2</f>
        <v>152</v>
      </c>
      <c r="K53" s="160"/>
      <c r="L53" s="161"/>
      <c r="M53" s="161"/>
      <c r="N53" s="161"/>
      <c r="O53" s="161"/>
    </row>
    <row r="54" spans="1:15" ht="27" customHeight="1" x14ac:dyDescent="0.25">
      <c r="A54" s="243"/>
      <c r="B54" s="96" t="s">
        <v>14</v>
      </c>
      <c r="C54" s="130">
        <v>1700</v>
      </c>
      <c r="D54" s="237"/>
      <c r="E54" s="237"/>
      <c r="F54" s="241"/>
      <c r="G54" s="234"/>
      <c r="H54" s="38">
        <f>21+26</f>
        <v>47</v>
      </c>
      <c r="I54" s="235"/>
      <c r="J54" s="14">
        <f t="shared" ref="J54:J61" si="7">H54*2</f>
        <v>94</v>
      </c>
      <c r="K54" s="160"/>
      <c r="L54" s="161"/>
      <c r="M54" s="161"/>
      <c r="N54" s="161"/>
      <c r="O54" s="161"/>
    </row>
    <row r="55" spans="1:15" ht="27" customHeight="1" x14ac:dyDescent="0.25">
      <c r="A55" s="243"/>
      <c r="B55" s="96" t="s">
        <v>37</v>
      </c>
      <c r="C55" s="130">
        <v>4000</v>
      </c>
      <c r="D55" s="236">
        <v>150</v>
      </c>
      <c r="E55" s="236">
        <f>MIN(D55+100,D55*3)</f>
        <v>250</v>
      </c>
      <c r="F55" s="241"/>
      <c r="G55" s="234"/>
      <c r="H55" s="38">
        <v>8</v>
      </c>
      <c r="I55" s="235"/>
      <c r="J55" s="14">
        <f t="shared" si="7"/>
        <v>16</v>
      </c>
      <c r="K55" s="160"/>
      <c r="L55" s="161"/>
      <c r="M55" s="161"/>
      <c r="N55" s="161"/>
      <c r="O55" s="161"/>
    </row>
    <row r="56" spans="1:15" ht="27" customHeight="1" x14ac:dyDescent="0.25">
      <c r="A56" s="243"/>
      <c r="B56" s="96" t="s">
        <v>36</v>
      </c>
      <c r="C56" s="130">
        <v>3500</v>
      </c>
      <c r="D56" s="241"/>
      <c r="E56" s="241"/>
      <c r="F56" s="241"/>
      <c r="G56" s="234"/>
      <c r="H56" s="38">
        <v>12</v>
      </c>
      <c r="I56" s="235"/>
      <c r="J56" s="14">
        <f t="shared" si="7"/>
        <v>24</v>
      </c>
      <c r="K56" s="160"/>
      <c r="L56" s="161"/>
      <c r="M56" s="161"/>
      <c r="N56" s="161"/>
      <c r="O56" s="161"/>
    </row>
    <row r="57" spans="1:15" ht="27" customHeight="1" x14ac:dyDescent="0.25">
      <c r="A57" s="243"/>
      <c r="B57" s="96" t="s">
        <v>38</v>
      </c>
      <c r="C57" s="130">
        <v>2000</v>
      </c>
      <c r="D57" s="237"/>
      <c r="E57" s="237"/>
      <c r="F57" s="241"/>
      <c r="G57" s="234"/>
      <c r="H57" s="38">
        <v>6</v>
      </c>
      <c r="I57" s="235"/>
      <c r="J57" s="14">
        <f t="shared" si="7"/>
        <v>12</v>
      </c>
      <c r="K57" s="160"/>
      <c r="L57" s="161"/>
      <c r="M57" s="161"/>
      <c r="N57" s="161"/>
      <c r="O57" s="161"/>
    </row>
    <row r="58" spans="1:15" ht="27" customHeight="1" x14ac:dyDescent="0.25">
      <c r="A58" s="243"/>
      <c r="B58" s="96" t="s">
        <v>116</v>
      </c>
      <c r="C58" s="130">
        <v>3000</v>
      </c>
      <c r="D58" s="235">
        <v>100</v>
      </c>
      <c r="E58" s="228">
        <f>MIN(D58+100,D58*3)</f>
        <v>200</v>
      </c>
      <c r="F58" s="241"/>
      <c r="G58" s="238" t="s">
        <v>74</v>
      </c>
      <c r="H58" s="38">
        <v>13</v>
      </c>
      <c r="I58" s="235"/>
      <c r="J58" s="14">
        <f t="shared" si="7"/>
        <v>26</v>
      </c>
      <c r="K58" s="160"/>
      <c r="L58" s="161"/>
      <c r="M58" s="161"/>
      <c r="N58" s="161"/>
      <c r="O58" s="161"/>
    </row>
    <row r="59" spans="1:15" ht="27" customHeight="1" x14ac:dyDescent="0.25">
      <c r="A59" s="243"/>
      <c r="B59" s="96" t="s">
        <v>117</v>
      </c>
      <c r="C59" s="130">
        <v>2500</v>
      </c>
      <c r="D59" s="235"/>
      <c r="E59" s="228"/>
      <c r="F59" s="241"/>
      <c r="G59" s="238"/>
      <c r="H59" s="38">
        <v>33</v>
      </c>
      <c r="I59" s="235"/>
      <c r="J59" s="14">
        <f t="shared" si="7"/>
        <v>66</v>
      </c>
      <c r="K59" s="160"/>
      <c r="L59" s="161"/>
      <c r="M59" s="161"/>
      <c r="N59" s="161"/>
      <c r="O59" s="161"/>
    </row>
    <row r="60" spans="1:15" ht="27" customHeight="1" x14ac:dyDescent="0.25">
      <c r="A60" s="243"/>
      <c r="B60" s="96" t="s">
        <v>13</v>
      </c>
      <c r="C60" s="130">
        <v>1500</v>
      </c>
      <c r="D60" s="235"/>
      <c r="E60" s="228"/>
      <c r="F60" s="241"/>
      <c r="G60" s="238"/>
      <c r="H60" s="38">
        <v>2</v>
      </c>
      <c r="I60" s="235"/>
      <c r="J60" s="14">
        <f t="shared" si="7"/>
        <v>4</v>
      </c>
      <c r="K60" s="160"/>
      <c r="L60" s="161"/>
      <c r="M60" s="161"/>
      <c r="N60" s="161"/>
      <c r="O60" s="161"/>
    </row>
    <row r="61" spans="1:15" ht="27" customHeight="1" x14ac:dyDescent="0.25">
      <c r="A61" s="243"/>
      <c r="B61" s="96" t="s">
        <v>12</v>
      </c>
      <c r="C61" s="130">
        <v>2100</v>
      </c>
      <c r="D61" s="235"/>
      <c r="E61" s="228"/>
      <c r="F61" s="241"/>
      <c r="G61" s="238"/>
      <c r="H61" s="38">
        <v>2</v>
      </c>
      <c r="I61" s="235"/>
      <c r="J61" s="14">
        <f t="shared" si="7"/>
        <v>4</v>
      </c>
      <c r="K61" s="160"/>
      <c r="L61" s="161"/>
      <c r="M61" s="161"/>
      <c r="N61" s="161"/>
      <c r="O61" s="161"/>
    </row>
    <row r="62" spans="1:15" ht="27" customHeight="1" x14ac:dyDescent="0.25">
      <c r="A62" s="243"/>
      <c r="B62" s="17" t="s">
        <v>114</v>
      </c>
      <c r="C62" s="130">
        <v>4000</v>
      </c>
      <c r="D62" s="236">
        <v>180</v>
      </c>
      <c r="E62" s="228">
        <f>MIN(D62+100,D62*3)</f>
        <v>280</v>
      </c>
      <c r="F62" s="241"/>
      <c r="G62" s="234" t="s">
        <v>73</v>
      </c>
      <c r="H62" s="38">
        <v>8</v>
      </c>
      <c r="I62" s="235"/>
      <c r="J62" s="14">
        <f>H62*2</f>
        <v>16</v>
      </c>
      <c r="K62" s="160"/>
      <c r="L62" s="161"/>
      <c r="M62" s="161"/>
      <c r="N62" s="161"/>
      <c r="O62" s="161"/>
    </row>
    <row r="63" spans="1:15" ht="27" customHeight="1" x14ac:dyDescent="0.25">
      <c r="A63" s="243"/>
      <c r="B63" s="17" t="s">
        <v>170</v>
      </c>
      <c r="C63" s="130">
        <v>3500</v>
      </c>
      <c r="D63" s="241"/>
      <c r="E63" s="228"/>
      <c r="F63" s="241"/>
      <c r="G63" s="234"/>
      <c r="H63" s="38">
        <v>2</v>
      </c>
      <c r="I63" s="235"/>
      <c r="J63" s="14">
        <f t="shared" ref="J63:J65" si="8">H63*2</f>
        <v>4</v>
      </c>
      <c r="K63" s="160"/>
      <c r="L63" s="161"/>
      <c r="M63" s="161"/>
      <c r="N63" s="161"/>
      <c r="O63" s="161"/>
    </row>
    <row r="64" spans="1:15" ht="27" customHeight="1" x14ac:dyDescent="0.25">
      <c r="A64" s="243"/>
      <c r="B64" s="17" t="s">
        <v>113</v>
      </c>
      <c r="C64" s="130">
        <v>2000</v>
      </c>
      <c r="D64" s="237"/>
      <c r="E64" s="228"/>
      <c r="F64" s="241"/>
      <c r="G64" s="234"/>
      <c r="H64" s="38">
        <v>4</v>
      </c>
      <c r="I64" s="235"/>
      <c r="J64" s="14">
        <f t="shared" si="8"/>
        <v>8</v>
      </c>
      <c r="K64" s="160"/>
      <c r="L64" s="161"/>
      <c r="M64" s="161"/>
      <c r="N64" s="161"/>
      <c r="O64" s="161"/>
    </row>
    <row r="65" spans="1:15" ht="27" customHeight="1" x14ac:dyDescent="0.25">
      <c r="A65" s="244"/>
      <c r="B65" s="102" t="s">
        <v>163</v>
      </c>
      <c r="C65" s="130">
        <v>3000</v>
      </c>
      <c r="D65" s="195">
        <v>100</v>
      </c>
      <c r="E65" s="195">
        <f>MIN(D65+100,D65*3)</f>
        <v>200</v>
      </c>
      <c r="F65" s="241"/>
      <c r="G65" s="98" t="s">
        <v>76</v>
      </c>
      <c r="H65" s="38">
        <v>1</v>
      </c>
      <c r="I65" s="235"/>
      <c r="J65" s="14">
        <f t="shared" si="8"/>
        <v>2</v>
      </c>
      <c r="K65" s="160"/>
      <c r="L65" s="161"/>
      <c r="M65" s="161"/>
      <c r="N65" s="161"/>
      <c r="O65" s="161"/>
    </row>
    <row r="66" spans="1:15" ht="27" customHeight="1" x14ac:dyDescent="0.25">
      <c r="A66" s="242" t="s">
        <v>107</v>
      </c>
      <c r="B66" s="96" t="s">
        <v>192</v>
      </c>
      <c r="C66" s="139">
        <v>3400</v>
      </c>
      <c r="D66" s="198">
        <v>115</v>
      </c>
      <c r="E66" s="195">
        <f t="shared" ref="E66:E74" si="9">MIN(D66+100,D66*3)</f>
        <v>215</v>
      </c>
      <c r="F66" s="241"/>
      <c r="G66" s="234" t="s">
        <v>70</v>
      </c>
      <c r="H66" s="173">
        <v>16</v>
      </c>
      <c r="I66" s="235" t="s">
        <v>80</v>
      </c>
      <c r="J66" s="14">
        <f>H66*2</f>
        <v>32</v>
      </c>
      <c r="K66" s="160"/>
      <c r="L66" s="161"/>
      <c r="M66" s="161"/>
      <c r="N66" s="161"/>
      <c r="O66" s="161"/>
    </row>
    <row r="67" spans="1:15" ht="27" customHeight="1" x14ac:dyDescent="0.25">
      <c r="A67" s="243"/>
      <c r="B67" s="96" t="s">
        <v>192</v>
      </c>
      <c r="C67" s="139">
        <v>3400</v>
      </c>
      <c r="D67" s="198">
        <v>115</v>
      </c>
      <c r="E67" s="195">
        <f t="shared" si="9"/>
        <v>215</v>
      </c>
      <c r="F67" s="241"/>
      <c r="G67" s="250"/>
      <c r="H67" s="173">
        <v>25</v>
      </c>
      <c r="I67" s="235"/>
      <c r="J67" s="14">
        <f t="shared" ref="J67:J72" si="10">H67*2</f>
        <v>50</v>
      </c>
      <c r="K67" s="160"/>
      <c r="L67" s="161"/>
      <c r="M67" s="161"/>
      <c r="N67" s="161"/>
      <c r="O67" s="161"/>
    </row>
    <row r="68" spans="1:15" ht="27" customHeight="1" x14ac:dyDescent="0.25">
      <c r="A68" s="243"/>
      <c r="B68" s="96" t="s">
        <v>193</v>
      </c>
      <c r="C68" s="139">
        <v>2800</v>
      </c>
      <c r="D68" s="198">
        <v>115</v>
      </c>
      <c r="E68" s="195">
        <f t="shared" si="9"/>
        <v>215</v>
      </c>
      <c r="F68" s="241"/>
      <c r="G68" s="250"/>
      <c r="H68" s="173">
        <v>15</v>
      </c>
      <c r="I68" s="235"/>
      <c r="J68" s="14">
        <f t="shared" si="10"/>
        <v>30</v>
      </c>
      <c r="K68" s="160"/>
      <c r="L68" s="161"/>
      <c r="M68" s="161"/>
      <c r="N68" s="161"/>
      <c r="O68" s="161"/>
    </row>
    <row r="69" spans="1:15" ht="27" customHeight="1" x14ac:dyDescent="0.25">
      <c r="A69" s="243"/>
      <c r="B69" s="96" t="s">
        <v>194</v>
      </c>
      <c r="C69" s="139">
        <v>2330</v>
      </c>
      <c r="D69" s="198">
        <v>115</v>
      </c>
      <c r="E69" s="195">
        <f t="shared" si="9"/>
        <v>215</v>
      </c>
      <c r="F69" s="241"/>
      <c r="G69" s="250"/>
      <c r="H69" s="173">
        <v>3</v>
      </c>
      <c r="I69" s="235"/>
      <c r="J69" s="14">
        <f t="shared" si="10"/>
        <v>6</v>
      </c>
      <c r="K69" s="160"/>
      <c r="L69" s="161"/>
      <c r="M69" s="161"/>
      <c r="N69" s="161"/>
      <c r="O69" s="161"/>
    </row>
    <row r="70" spans="1:15" ht="27" customHeight="1" x14ac:dyDescent="0.25">
      <c r="A70" s="243"/>
      <c r="B70" s="96" t="s">
        <v>195</v>
      </c>
      <c r="C70" s="139">
        <v>1700</v>
      </c>
      <c r="D70" s="198">
        <v>115</v>
      </c>
      <c r="E70" s="195">
        <f t="shared" si="9"/>
        <v>215</v>
      </c>
      <c r="F70" s="241"/>
      <c r="G70" s="250"/>
      <c r="H70" s="173">
        <v>3</v>
      </c>
      <c r="I70" s="235"/>
      <c r="J70" s="14">
        <f t="shared" si="10"/>
        <v>6</v>
      </c>
      <c r="K70" s="160"/>
      <c r="L70" s="161"/>
      <c r="M70" s="161"/>
      <c r="N70" s="161"/>
      <c r="O70" s="161"/>
    </row>
    <row r="71" spans="1:15" ht="27" customHeight="1" x14ac:dyDescent="0.25">
      <c r="A71" s="243"/>
      <c r="B71" s="96" t="s">
        <v>196</v>
      </c>
      <c r="C71" s="139">
        <v>1700</v>
      </c>
      <c r="D71" s="198">
        <v>115</v>
      </c>
      <c r="E71" s="195">
        <f t="shared" si="9"/>
        <v>215</v>
      </c>
      <c r="F71" s="241"/>
      <c r="G71" s="250"/>
      <c r="H71" s="173">
        <v>14</v>
      </c>
      <c r="I71" s="235"/>
      <c r="J71" s="14">
        <f t="shared" si="10"/>
        <v>28</v>
      </c>
      <c r="K71" s="160"/>
      <c r="L71" s="161"/>
      <c r="M71" s="161"/>
      <c r="N71" s="161"/>
      <c r="O71" s="161"/>
    </row>
    <row r="72" spans="1:15" ht="27" customHeight="1" x14ac:dyDescent="0.25">
      <c r="A72" s="244"/>
      <c r="B72" s="96" t="s">
        <v>197</v>
      </c>
      <c r="C72" s="139">
        <v>1400</v>
      </c>
      <c r="D72" s="198">
        <v>115</v>
      </c>
      <c r="E72" s="195">
        <f t="shared" si="9"/>
        <v>215</v>
      </c>
      <c r="F72" s="241"/>
      <c r="G72" s="250"/>
      <c r="H72" s="173">
        <v>10</v>
      </c>
      <c r="I72" s="235"/>
      <c r="J72" s="14">
        <f t="shared" si="10"/>
        <v>20</v>
      </c>
      <c r="K72" s="160"/>
      <c r="L72" s="161"/>
      <c r="M72" s="161"/>
      <c r="N72" s="161"/>
      <c r="O72" s="161"/>
    </row>
    <row r="73" spans="1:15" ht="27" customHeight="1" x14ac:dyDescent="0.25">
      <c r="A73" s="245" t="s">
        <v>111</v>
      </c>
      <c r="B73" s="96" t="s">
        <v>191</v>
      </c>
      <c r="C73" s="188">
        <v>1700</v>
      </c>
      <c r="D73" s="189">
        <v>110</v>
      </c>
      <c r="E73" s="195">
        <f t="shared" si="9"/>
        <v>210</v>
      </c>
      <c r="F73" s="241"/>
      <c r="G73" s="174"/>
      <c r="H73" s="170">
        <v>3</v>
      </c>
      <c r="I73" s="87"/>
      <c r="J73" s="14">
        <f t="shared" si="4"/>
        <v>6</v>
      </c>
      <c r="K73" s="160"/>
      <c r="L73" s="161"/>
      <c r="M73" s="161"/>
      <c r="N73" s="161"/>
      <c r="O73" s="161"/>
    </row>
    <row r="74" spans="1:15" ht="21.75" customHeight="1" x14ac:dyDescent="0.25">
      <c r="A74" s="246"/>
      <c r="B74" s="96" t="s">
        <v>190</v>
      </c>
      <c r="C74" s="188">
        <v>3400</v>
      </c>
      <c r="D74" s="189">
        <v>110</v>
      </c>
      <c r="E74" s="195">
        <f t="shared" si="9"/>
        <v>210</v>
      </c>
      <c r="F74" s="237"/>
      <c r="G74" s="174"/>
      <c r="H74" s="170">
        <v>3</v>
      </c>
      <c r="I74" s="87"/>
      <c r="J74" s="14">
        <f t="shared" si="4"/>
        <v>6</v>
      </c>
      <c r="K74" s="160"/>
      <c r="L74" s="161"/>
      <c r="M74" s="161"/>
      <c r="N74" s="161"/>
      <c r="O74" s="161"/>
    </row>
    <row r="75" spans="1:15" ht="20.25" customHeight="1" x14ac:dyDescent="0.3">
      <c r="A75" s="1"/>
      <c r="G75" s="13"/>
    </row>
    <row r="76" spans="1:15" x14ac:dyDescent="0.3">
      <c r="G76" s="205" t="s">
        <v>215</v>
      </c>
      <c r="H76" s="205"/>
      <c r="I76" s="205"/>
      <c r="J76" s="205"/>
      <c r="K76"/>
      <c r="L76" s="41"/>
    </row>
    <row r="77" spans="1:15" x14ac:dyDescent="0.3">
      <c r="G77" s="206" t="s">
        <v>216</v>
      </c>
      <c r="H77" s="206"/>
      <c r="I77" s="206"/>
      <c r="J77" s="206"/>
      <c r="K77" s="203"/>
      <c r="L77" s="204">
        <v>92357</v>
      </c>
    </row>
  </sheetData>
  <mergeCells count="66">
    <mergeCell ref="D55:D57"/>
    <mergeCell ref="D53:D54"/>
    <mergeCell ref="E5:E6"/>
    <mergeCell ref="D7:D12"/>
    <mergeCell ref="A73:A74"/>
    <mergeCell ref="G15:G20"/>
    <mergeCell ref="G41:G45"/>
    <mergeCell ref="E58:E61"/>
    <mergeCell ref="E46:E48"/>
    <mergeCell ref="E53:E54"/>
    <mergeCell ref="E55:E57"/>
    <mergeCell ref="A26:A35"/>
    <mergeCell ref="F26:F37"/>
    <mergeCell ref="F41:F74"/>
    <mergeCell ref="D62:D64"/>
    <mergeCell ref="G21:G22"/>
    <mergeCell ref="E21:E22"/>
    <mergeCell ref="G26:G27"/>
    <mergeCell ref="D13:D14"/>
    <mergeCell ref="A66:A72"/>
    <mergeCell ref="E7:E12"/>
    <mergeCell ref="E13:E14"/>
    <mergeCell ref="I53:I65"/>
    <mergeCell ref="A41:A65"/>
    <mergeCell ref="I41:I48"/>
    <mergeCell ref="G49:G52"/>
    <mergeCell ref="I49:I52"/>
    <mergeCell ref="G58:G61"/>
    <mergeCell ref="G53:G57"/>
    <mergeCell ref="G46:G48"/>
    <mergeCell ref="D43:D45"/>
    <mergeCell ref="E41:E42"/>
    <mergeCell ref="E43:E45"/>
    <mergeCell ref="G66:G72"/>
    <mergeCell ref="I5:I14"/>
    <mergeCell ref="G5:G14"/>
    <mergeCell ref="A5:A14"/>
    <mergeCell ref="G30:G35"/>
    <mergeCell ref="E26:E27"/>
    <mergeCell ref="D5:D6"/>
    <mergeCell ref="E30:E33"/>
    <mergeCell ref="D26:D27"/>
    <mergeCell ref="I15:I18"/>
    <mergeCell ref="E28:E29"/>
    <mergeCell ref="G28:G29"/>
    <mergeCell ref="D19:D20"/>
    <mergeCell ref="E19:E20"/>
    <mergeCell ref="D21:D22"/>
    <mergeCell ref="F5:F22"/>
    <mergeCell ref="D28:D29"/>
    <mergeCell ref="G76:J76"/>
    <mergeCell ref="G77:J77"/>
    <mergeCell ref="D30:D33"/>
    <mergeCell ref="A21:A22"/>
    <mergeCell ref="A15:A20"/>
    <mergeCell ref="I19:I22"/>
    <mergeCell ref="I26:I37"/>
    <mergeCell ref="A36:A37"/>
    <mergeCell ref="I66:I72"/>
    <mergeCell ref="E62:E64"/>
    <mergeCell ref="G62:G64"/>
    <mergeCell ref="D36:D37"/>
    <mergeCell ref="E36:E37"/>
    <mergeCell ref="D41:D42"/>
    <mergeCell ref="D58:D61"/>
    <mergeCell ref="D46:D48"/>
  </mergeCells>
  <phoneticPr fontId="5" type="noConversion"/>
  <pageMargins left="0.2" right="0.2" top="0.49" bottom="0.56000000000000005" header="0.23" footer="0.27"/>
  <pageSetup paperSize="9" orientation="landscape" r:id="rId1"/>
  <headerFooter alignWithMargins="0">
    <oddFooter>&amp;L&amp;"Arial,Negrita"&amp;8&amp;UCuadro Condiciones Técnicas. Filtros de ALTA EFICACIA CHN-OT6/2017&amp;R&amp;9&amp;P</oddFooter>
  </headerFooter>
  <rowBreaks count="1" manualBreakCount="1">
    <brk id="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showGridLines="0" zoomScale="85" zoomScaleNormal="85"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31.7109375" customWidth="1"/>
    <col min="2" max="2" width="17.140625" style="37" customWidth="1"/>
    <col min="3" max="3" width="9.7109375" style="143" bestFit="1" customWidth="1"/>
    <col min="4" max="4" width="12.85546875" style="2" bestFit="1" customWidth="1"/>
    <col min="5" max="5" width="32" customWidth="1"/>
    <col min="6" max="6" width="6.42578125" style="2" bestFit="1" customWidth="1"/>
    <col min="7" max="7" width="15" style="2" customWidth="1"/>
    <col min="8" max="8" width="10.42578125" style="2" customWidth="1"/>
    <col min="10" max="10" width="14.5703125" bestFit="1" customWidth="1"/>
  </cols>
  <sheetData>
    <row r="1" spans="1:13" ht="56.25" customHeight="1" x14ac:dyDescent="0.2">
      <c r="A1" s="46" t="s">
        <v>84</v>
      </c>
      <c r="B1" s="46" t="s">
        <v>31</v>
      </c>
      <c r="C1" s="46" t="s">
        <v>207</v>
      </c>
      <c r="D1" s="46" t="s">
        <v>177</v>
      </c>
      <c r="E1" s="46" t="s">
        <v>68</v>
      </c>
      <c r="F1" s="46" t="s">
        <v>87</v>
      </c>
      <c r="G1" s="46" t="s">
        <v>86</v>
      </c>
      <c r="H1" s="46" t="s">
        <v>212</v>
      </c>
      <c r="I1" s="46" t="s">
        <v>96</v>
      </c>
      <c r="J1" s="201" t="s">
        <v>88</v>
      </c>
      <c r="K1" s="201" t="s">
        <v>208</v>
      </c>
      <c r="L1" s="201" t="s">
        <v>209</v>
      </c>
      <c r="M1" s="201" t="s">
        <v>210</v>
      </c>
    </row>
    <row r="2" spans="1:13" ht="13.5" x14ac:dyDescent="0.25">
      <c r="A2" s="3"/>
      <c r="B2" s="3"/>
      <c r="C2" s="138"/>
      <c r="D2" s="4"/>
      <c r="F2" s="4"/>
      <c r="G2" s="4"/>
      <c r="H2" s="4"/>
    </row>
    <row r="3" spans="1:13" ht="15" customHeight="1" x14ac:dyDescent="0.3">
      <c r="A3" s="207" t="s">
        <v>203</v>
      </c>
      <c r="B3" s="94" t="s">
        <v>45</v>
      </c>
      <c r="C3" s="136">
        <v>3400</v>
      </c>
      <c r="D3" s="219" t="s">
        <v>176</v>
      </c>
      <c r="E3" s="213" t="s">
        <v>180</v>
      </c>
      <c r="F3" s="150">
        <f>94+38</f>
        <v>132</v>
      </c>
      <c r="G3" s="216" t="s">
        <v>80</v>
      </c>
      <c r="H3" s="6">
        <f>F3*2</f>
        <v>264</v>
      </c>
      <c r="I3" s="101"/>
      <c r="J3" s="41"/>
      <c r="K3" s="41"/>
      <c r="L3" s="41"/>
      <c r="M3" s="41"/>
    </row>
    <row r="4" spans="1:13" ht="15" customHeight="1" x14ac:dyDescent="0.3">
      <c r="A4" s="208"/>
      <c r="B4" s="94" t="s">
        <v>39</v>
      </c>
      <c r="C4" s="136">
        <v>3400</v>
      </c>
      <c r="D4" s="220"/>
      <c r="E4" s="214"/>
      <c r="F4" s="150">
        <v>17</v>
      </c>
      <c r="G4" s="217"/>
      <c r="H4" s="6">
        <f t="shared" ref="H4:H23" si="0">F4*2</f>
        <v>34</v>
      </c>
      <c r="I4" s="101"/>
      <c r="J4" s="41"/>
      <c r="K4" s="41"/>
      <c r="L4" s="41"/>
      <c r="M4" s="41"/>
    </row>
    <row r="5" spans="1:13" ht="15" customHeight="1" x14ac:dyDescent="0.3">
      <c r="A5" s="208"/>
      <c r="B5" s="94" t="s">
        <v>47</v>
      </c>
      <c r="C5" s="136">
        <v>3400</v>
      </c>
      <c r="D5" s="220"/>
      <c r="E5" s="214"/>
      <c r="F5" s="150">
        <f>25+47</f>
        <v>72</v>
      </c>
      <c r="G5" s="217"/>
      <c r="H5" s="6">
        <f t="shared" si="0"/>
        <v>144</v>
      </c>
      <c r="I5" s="101"/>
      <c r="J5" s="41"/>
      <c r="K5" s="41"/>
      <c r="L5" s="41"/>
      <c r="M5" s="41"/>
    </row>
    <row r="6" spans="1:13" ht="15" customHeight="1" x14ac:dyDescent="0.3">
      <c r="A6" s="208"/>
      <c r="B6" s="94" t="s">
        <v>48</v>
      </c>
      <c r="C6" s="136">
        <v>2300</v>
      </c>
      <c r="D6" s="220"/>
      <c r="E6" s="214"/>
      <c r="F6" s="150">
        <v>10</v>
      </c>
      <c r="G6" s="217"/>
      <c r="H6" s="6">
        <f t="shared" si="0"/>
        <v>20</v>
      </c>
      <c r="I6" s="101"/>
      <c r="J6" s="41"/>
      <c r="K6" s="41"/>
      <c r="L6" s="41"/>
      <c r="M6" s="41"/>
    </row>
    <row r="7" spans="1:13" ht="15" customHeight="1" x14ac:dyDescent="0.3">
      <c r="A7" s="208"/>
      <c r="B7" s="94" t="s">
        <v>50</v>
      </c>
      <c r="C7" s="136">
        <v>1700</v>
      </c>
      <c r="D7" s="220"/>
      <c r="E7" s="214"/>
      <c r="F7" s="150">
        <v>1</v>
      </c>
      <c r="G7" s="217"/>
      <c r="H7" s="6">
        <f t="shared" si="0"/>
        <v>2</v>
      </c>
      <c r="I7" s="101"/>
      <c r="J7" s="41"/>
      <c r="K7" s="41"/>
      <c r="L7" s="41"/>
      <c r="M7" s="41"/>
    </row>
    <row r="8" spans="1:13" ht="15" customHeight="1" x14ac:dyDescent="0.3">
      <c r="A8" s="208"/>
      <c r="B8" s="94" t="s">
        <v>46</v>
      </c>
      <c r="C8" s="136">
        <v>2900</v>
      </c>
      <c r="D8" s="220"/>
      <c r="E8" s="214"/>
      <c r="F8" s="150">
        <v>16</v>
      </c>
      <c r="G8" s="217"/>
      <c r="H8" s="6">
        <f t="shared" si="0"/>
        <v>32</v>
      </c>
      <c r="I8" s="101"/>
      <c r="J8" s="41"/>
      <c r="K8" s="41"/>
      <c r="L8" s="41"/>
      <c r="M8" s="41"/>
    </row>
    <row r="9" spans="1:13" ht="15" customHeight="1" x14ac:dyDescent="0.3">
      <c r="A9" s="208"/>
      <c r="B9" s="94" t="s">
        <v>46</v>
      </c>
      <c r="C9" s="136">
        <v>2500</v>
      </c>
      <c r="D9" s="220"/>
      <c r="E9" s="214"/>
      <c r="F9" s="150">
        <f>81</f>
        <v>81</v>
      </c>
      <c r="G9" s="217"/>
      <c r="H9" s="6">
        <f t="shared" si="0"/>
        <v>162</v>
      </c>
      <c r="I9" s="101"/>
      <c r="J9" s="41"/>
      <c r="K9" s="41"/>
      <c r="L9" s="41"/>
      <c r="M9" s="41"/>
    </row>
    <row r="10" spans="1:13" ht="15" customHeight="1" x14ac:dyDescent="0.3">
      <c r="A10" s="208"/>
      <c r="B10" s="94" t="s">
        <v>19</v>
      </c>
      <c r="C10" s="136">
        <v>2300</v>
      </c>
      <c r="D10" s="220"/>
      <c r="E10" s="214"/>
      <c r="F10" s="150">
        <f>31+2+6</f>
        <v>39</v>
      </c>
      <c r="G10" s="217"/>
      <c r="H10" s="6">
        <f t="shared" si="0"/>
        <v>78</v>
      </c>
      <c r="I10" s="101"/>
      <c r="J10" s="41"/>
      <c r="K10" s="41"/>
      <c r="L10" s="41"/>
      <c r="M10" s="41"/>
    </row>
    <row r="11" spans="1:13" ht="15" customHeight="1" x14ac:dyDescent="0.3">
      <c r="A11" s="208"/>
      <c r="B11" s="94" t="s">
        <v>18</v>
      </c>
      <c r="C11" s="136">
        <v>1900</v>
      </c>
      <c r="D11" s="220"/>
      <c r="E11" s="214"/>
      <c r="F11" s="150">
        <v>17</v>
      </c>
      <c r="G11" s="217"/>
      <c r="H11" s="6">
        <f t="shared" si="0"/>
        <v>34</v>
      </c>
      <c r="I11" s="101"/>
      <c r="J11" s="41"/>
      <c r="K11" s="41"/>
      <c r="L11" s="41"/>
      <c r="M11" s="41"/>
    </row>
    <row r="12" spans="1:13" ht="15" customHeight="1" x14ac:dyDescent="0.3">
      <c r="A12" s="208"/>
      <c r="B12" s="94" t="s">
        <v>49</v>
      </c>
      <c r="C12" s="136">
        <v>1400</v>
      </c>
      <c r="D12" s="220"/>
      <c r="E12" s="214"/>
      <c r="F12" s="150">
        <v>8</v>
      </c>
      <c r="G12" s="217"/>
      <c r="H12" s="6">
        <f t="shared" si="0"/>
        <v>16</v>
      </c>
      <c r="I12" s="101"/>
      <c r="J12" s="41"/>
      <c r="K12" s="41"/>
      <c r="L12" s="41"/>
      <c r="M12" s="41"/>
    </row>
    <row r="13" spans="1:13" ht="15" customHeight="1" x14ac:dyDescent="0.3">
      <c r="A13" s="208"/>
      <c r="B13" s="94" t="s">
        <v>44</v>
      </c>
      <c r="C13" s="136">
        <v>1700</v>
      </c>
      <c r="D13" s="220"/>
      <c r="E13" s="214"/>
      <c r="F13" s="150">
        <f>58+27</f>
        <v>85</v>
      </c>
      <c r="G13" s="217"/>
      <c r="H13" s="6">
        <f t="shared" si="0"/>
        <v>170</v>
      </c>
      <c r="I13" s="101"/>
      <c r="J13" s="41"/>
      <c r="K13" s="41"/>
      <c r="L13" s="41"/>
      <c r="M13" s="41"/>
    </row>
    <row r="14" spans="1:13" ht="15" customHeight="1" x14ac:dyDescent="0.3">
      <c r="A14" s="208"/>
      <c r="B14" s="94" t="s">
        <v>158</v>
      </c>
      <c r="C14" s="136">
        <v>1700</v>
      </c>
      <c r="D14" s="220"/>
      <c r="E14" s="214"/>
      <c r="F14" s="150">
        <v>7</v>
      </c>
      <c r="G14" s="217"/>
      <c r="H14" s="6">
        <f t="shared" si="0"/>
        <v>14</v>
      </c>
      <c r="I14" s="101"/>
      <c r="J14" s="41"/>
      <c r="K14" s="41"/>
      <c r="L14" s="41"/>
      <c r="M14" s="41"/>
    </row>
    <row r="15" spans="1:13" ht="15" customHeight="1" x14ac:dyDescent="0.3">
      <c r="A15" s="208"/>
      <c r="B15" s="94" t="s">
        <v>43</v>
      </c>
      <c r="C15" s="136">
        <v>850</v>
      </c>
      <c r="D15" s="220"/>
      <c r="E15" s="214"/>
      <c r="F15" s="150">
        <v>7</v>
      </c>
      <c r="G15" s="217"/>
      <c r="H15" s="6">
        <f t="shared" si="0"/>
        <v>14</v>
      </c>
      <c r="I15" s="101"/>
      <c r="J15" s="41"/>
      <c r="K15" s="41"/>
      <c r="L15" s="41"/>
      <c r="M15" s="41"/>
    </row>
    <row r="16" spans="1:13" ht="15" customHeight="1" x14ac:dyDescent="0.3">
      <c r="A16" s="208"/>
      <c r="B16" s="94" t="s">
        <v>89</v>
      </c>
      <c r="C16" s="136" t="s">
        <v>178</v>
      </c>
      <c r="D16" s="220"/>
      <c r="E16" s="214"/>
      <c r="F16" s="150">
        <v>6</v>
      </c>
      <c r="G16" s="217"/>
      <c r="H16" s="6">
        <f t="shared" si="0"/>
        <v>12</v>
      </c>
      <c r="I16" s="101"/>
      <c r="J16" s="41"/>
      <c r="K16" s="41"/>
      <c r="L16" s="41"/>
      <c r="M16" s="41"/>
    </row>
    <row r="17" spans="1:13" ht="15" customHeight="1" x14ac:dyDescent="0.3">
      <c r="A17" s="208"/>
      <c r="B17" s="94" t="s">
        <v>90</v>
      </c>
      <c r="C17" s="136">
        <v>2900</v>
      </c>
      <c r="D17" s="220"/>
      <c r="E17" s="214"/>
      <c r="F17" s="150">
        <v>6</v>
      </c>
      <c r="G17" s="217"/>
      <c r="H17" s="6">
        <f t="shared" si="0"/>
        <v>12</v>
      </c>
      <c r="I17" s="101"/>
      <c r="J17" s="41"/>
      <c r="K17" s="41"/>
      <c r="L17" s="41"/>
      <c r="M17" s="41"/>
    </row>
    <row r="18" spans="1:13" ht="15" customHeight="1" x14ac:dyDescent="0.3">
      <c r="A18" s="208"/>
      <c r="B18" s="94" t="s">
        <v>91</v>
      </c>
      <c r="C18" s="136">
        <v>2400</v>
      </c>
      <c r="D18" s="220"/>
      <c r="E18" s="214"/>
      <c r="F18" s="150">
        <v>6</v>
      </c>
      <c r="G18" s="217"/>
      <c r="H18" s="6">
        <f t="shared" si="0"/>
        <v>12</v>
      </c>
      <c r="I18" s="101"/>
      <c r="J18" s="41"/>
      <c r="K18" s="41"/>
      <c r="L18" s="41"/>
      <c r="M18" s="41"/>
    </row>
    <row r="19" spans="1:13" ht="15" customHeight="1" x14ac:dyDescent="0.3">
      <c r="A19" s="208"/>
      <c r="B19" s="94" t="s">
        <v>92</v>
      </c>
      <c r="C19" s="136">
        <v>1900</v>
      </c>
      <c r="D19" s="220"/>
      <c r="E19" s="214"/>
      <c r="F19" s="150">
        <v>12</v>
      </c>
      <c r="G19" s="217"/>
      <c r="H19" s="6">
        <f t="shared" si="0"/>
        <v>24</v>
      </c>
      <c r="I19" s="101"/>
      <c r="J19" s="41"/>
      <c r="K19" s="41"/>
      <c r="L19" s="41"/>
      <c r="M19" s="41"/>
    </row>
    <row r="20" spans="1:13" ht="15" customHeight="1" x14ac:dyDescent="0.3">
      <c r="A20" s="208"/>
      <c r="B20" s="94" t="s">
        <v>93</v>
      </c>
      <c r="C20" s="136">
        <v>2900</v>
      </c>
      <c r="D20" s="220"/>
      <c r="E20" s="214"/>
      <c r="F20" s="150">
        <v>12</v>
      </c>
      <c r="G20" s="217"/>
      <c r="H20" s="6">
        <f t="shared" si="0"/>
        <v>24</v>
      </c>
      <c r="I20" s="101"/>
      <c r="J20" s="41"/>
      <c r="K20" s="41"/>
      <c r="L20" s="41"/>
      <c r="M20" s="41"/>
    </row>
    <row r="21" spans="1:13" ht="15" customHeight="1" x14ac:dyDescent="0.3">
      <c r="A21" s="208"/>
      <c r="B21" s="94" t="s">
        <v>94</v>
      </c>
      <c r="C21" s="141"/>
      <c r="D21" s="220"/>
      <c r="E21" s="214"/>
      <c r="F21" s="150">
        <v>3</v>
      </c>
      <c r="G21" s="217"/>
      <c r="H21" s="6">
        <f t="shared" si="0"/>
        <v>6</v>
      </c>
      <c r="I21" s="101"/>
      <c r="J21" s="41"/>
      <c r="K21" s="41"/>
      <c r="L21" s="41"/>
      <c r="M21" s="41"/>
    </row>
    <row r="22" spans="1:13" ht="15" customHeight="1" x14ac:dyDescent="0.3">
      <c r="A22" s="208"/>
      <c r="B22" s="94" t="s">
        <v>95</v>
      </c>
      <c r="C22" s="141"/>
      <c r="D22" s="220"/>
      <c r="E22" s="214"/>
      <c r="F22" s="150">
        <v>3</v>
      </c>
      <c r="G22" s="217"/>
      <c r="H22" s="6">
        <f t="shared" si="0"/>
        <v>6</v>
      </c>
      <c r="I22" s="101"/>
      <c r="J22" s="41"/>
      <c r="K22" s="41"/>
      <c r="L22" s="41"/>
      <c r="M22" s="41"/>
    </row>
    <row r="23" spans="1:13" ht="15" customHeight="1" x14ac:dyDescent="0.3">
      <c r="A23" s="208"/>
      <c r="B23" s="94" t="s">
        <v>20</v>
      </c>
      <c r="C23" s="136">
        <v>1700</v>
      </c>
      <c r="D23" s="220"/>
      <c r="E23" s="214"/>
      <c r="F23" s="150">
        <v>8</v>
      </c>
      <c r="G23" s="218"/>
      <c r="H23" s="6">
        <f t="shared" si="0"/>
        <v>16</v>
      </c>
      <c r="I23" s="101"/>
      <c r="J23" s="41"/>
      <c r="K23" s="41"/>
      <c r="L23" s="41"/>
      <c r="M23" s="41"/>
    </row>
    <row r="24" spans="1:13" ht="15" customHeight="1" x14ac:dyDescent="0.2">
      <c r="A24" s="209"/>
      <c r="B24" s="146" t="s">
        <v>51</v>
      </c>
      <c r="C24" s="139">
        <v>3400</v>
      </c>
      <c r="D24" s="221"/>
      <c r="E24" s="215"/>
      <c r="F24" s="151">
        <f>2</f>
        <v>2</v>
      </c>
      <c r="G24" s="147" t="s">
        <v>81</v>
      </c>
      <c r="H24" s="148">
        <f>F24*6</f>
        <v>12</v>
      </c>
      <c r="I24" s="101"/>
      <c r="J24" s="41"/>
      <c r="K24" s="41"/>
      <c r="L24" s="41"/>
      <c r="M24" s="41"/>
    </row>
    <row r="25" spans="1:13" ht="12.75" customHeight="1" x14ac:dyDescent="0.2">
      <c r="A25" s="110"/>
      <c r="B25" s="144"/>
      <c r="C25" s="140"/>
      <c r="D25" s="111"/>
      <c r="E25" s="112"/>
      <c r="F25" s="152"/>
      <c r="G25" s="113"/>
      <c r="H25"/>
    </row>
    <row r="26" spans="1:13" ht="12.75" customHeight="1" x14ac:dyDescent="0.3">
      <c r="A26" s="207" t="s">
        <v>204</v>
      </c>
      <c r="B26" s="99" t="s">
        <v>171</v>
      </c>
      <c r="C26" s="141">
        <v>2400</v>
      </c>
      <c r="D26" s="210" t="s">
        <v>199</v>
      </c>
      <c r="E26" s="213" t="s">
        <v>175</v>
      </c>
      <c r="F26" s="153">
        <v>20</v>
      </c>
      <c r="G26" s="216" t="s">
        <v>81</v>
      </c>
      <c r="H26" s="12">
        <f>F26*6</f>
        <v>120</v>
      </c>
      <c r="I26" s="101"/>
      <c r="J26" s="41"/>
      <c r="K26" s="41"/>
      <c r="L26" s="41"/>
      <c r="M26" s="41"/>
    </row>
    <row r="27" spans="1:13" ht="12.75" customHeight="1" x14ac:dyDescent="0.3">
      <c r="A27" s="208"/>
      <c r="B27" s="99" t="s">
        <v>172</v>
      </c>
      <c r="C27" s="141">
        <v>2500</v>
      </c>
      <c r="D27" s="211"/>
      <c r="E27" s="214"/>
      <c r="F27" s="153">
        <v>23</v>
      </c>
      <c r="G27" s="217"/>
      <c r="H27" s="12">
        <f t="shared" ref="H27:H30" si="1">F27*6</f>
        <v>138</v>
      </c>
      <c r="I27" s="101"/>
      <c r="J27" s="41"/>
      <c r="K27" s="41"/>
      <c r="L27" s="41"/>
      <c r="M27" s="41"/>
    </row>
    <row r="28" spans="1:13" ht="12.75" customHeight="1" x14ac:dyDescent="0.25">
      <c r="A28" s="208"/>
      <c r="B28" s="99" t="s">
        <v>156</v>
      </c>
      <c r="C28" s="175">
        <v>1700</v>
      </c>
      <c r="D28" s="211"/>
      <c r="E28" s="214"/>
      <c r="F28" s="154">
        <v>54</v>
      </c>
      <c r="G28" s="217"/>
      <c r="H28" s="12">
        <f t="shared" si="1"/>
        <v>324</v>
      </c>
      <c r="I28" s="101"/>
      <c r="J28" s="41"/>
      <c r="K28" s="41"/>
      <c r="L28" s="41"/>
      <c r="M28" s="41"/>
    </row>
    <row r="29" spans="1:13" ht="12.75" customHeight="1" x14ac:dyDescent="0.25">
      <c r="A29" s="208"/>
      <c r="B29" s="99" t="s">
        <v>157</v>
      </c>
      <c r="C29" s="175">
        <v>3400</v>
      </c>
      <c r="D29" s="211"/>
      <c r="E29" s="214"/>
      <c r="F29" s="154">
        <v>104</v>
      </c>
      <c r="G29" s="217"/>
      <c r="H29" s="12">
        <f t="shared" si="1"/>
        <v>624</v>
      </c>
      <c r="I29" s="101"/>
      <c r="J29" s="41"/>
      <c r="K29" s="41"/>
      <c r="L29" s="41"/>
      <c r="M29" s="41"/>
    </row>
    <row r="30" spans="1:13" ht="12.75" customHeight="1" x14ac:dyDescent="0.3">
      <c r="A30" s="208"/>
      <c r="B30" s="92" t="s">
        <v>20</v>
      </c>
      <c r="C30" s="136">
        <v>1700</v>
      </c>
      <c r="D30" s="211"/>
      <c r="E30" s="214"/>
      <c r="F30" s="151">
        <f>1</f>
        <v>1</v>
      </c>
      <c r="G30" s="218"/>
      <c r="H30" s="12">
        <f t="shared" si="1"/>
        <v>6</v>
      </c>
      <c r="I30" s="101"/>
      <c r="J30" s="41"/>
      <c r="K30" s="41"/>
      <c r="L30" s="41"/>
      <c r="M30" s="41"/>
    </row>
    <row r="31" spans="1:13" ht="12.75" customHeight="1" x14ac:dyDescent="0.3">
      <c r="A31" s="208"/>
      <c r="B31" s="92" t="s">
        <v>21</v>
      </c>
      <c r="C31" s="136">
        <v>1900</v>
      </c>
      <c r="D31" s="211"/>
      <c r="E31" s="214"/>
      <c r="F31" s="151">
        <v>4</v>
      </c>
      <c r="G31" s="32" t="s">
        <v>82</v>
      </c>
      <c r="H31" s="12">
        <f>F31*3</f>
        <v>12</v>
      </c>
      <c r="I31" s="101"/>
      <c r="J31" s="41"/>
      <c r="K31" s="41"/>
      <c r="L31" s="41"/>
      <c r="M31" s="41"/>
    </row>
    <row r="32" spans="1:13" ht="12.95" customHeight="1" x14ac:dyDescent="0.3">
      <c r="A32" s="208"/>
      <c r="B32" s="94" t="s">
        <v>52</v>
      </c>
      <c r="C32" s="136">
        <v>3655</v>
      </c>
      <c r="D32" s="211"/>
      <c r="E32" s="214"/>
      <c r="F32" s="154">
        <v>2</v>
      </c>
      <c r="G32" s="216" t="s">
        <v>83</v>
      </c>
      <c r="H32" s="16">
        <f>F32*12</f>
        <v>24</v>
      </c>
      <c r="I32" s="101"/>
      <c r="J32" s="41"/>
      <c r="K32" s="41"/>
      <c r="L32" s="41"/>
      <c r="M32" s="41"/>
    </row>
    <row r="33" spans="1:13" ht="12.95" customHeight="1" x14ac:dyDescent="0.3">
      <c r="A33" s="208"/>
      <c r="B33" s="94" t="s">
        <v>53</v>
      </c>
      <c r="C33" s="136">
        <v>2380</v>
      </c>
      <c r="D33" s="211"/>
      <c r="E33" s="214"/>
      <c r="F33" s="154">
        <v>2</v>
      </c>
      <c r="G33" s="217"/>
      <c r="H33" s="16">
        <f t="shared" ref="H33:H49" si="2">F33*12</f>
        <v>24</v>
      </c>
      <c r="I33" s="101"/>
      <c r="J33" s="41"/>
      <c r="K33" s="41"/>
      <c r="L33" s="41"/>
      <c r="M33" s="41"/>
    </row>
    <row r="34" spans="1:13" ht="12.95" customHeight="1" x14ac:dyDescent="0.3">
      <c r="A34" s="208"/>
      <c r="B34" s="94" t="s">
        <v>54</v>
      </c>
      <c r="C34" s="141">
        <v>3400</v>
      </c>
      <c r="D34" s="211"/>
      <c r="E34" s="214"/>
      <c r="F34" s="154">
        <v>6</v>
      </c>
      <c r="G34" s="217"/>
      <c r="H34" s="16">
        <f t="shared" si="2"/>
        <v>72</v>
      </c>
      <c r="I34" s="101"/>
      <c r="J34" s="41"/>
      <c r="K34" s="41"/>
      <c r="L34" s="41"/>
      <c r="M34" s="41"/>
    </row>
    <row r="35" spans="1:13" ht="12.95" customHeight="1" x14ac:dyDescent="0.3">
      <c r="A35" s="208"/>
      <c r="B35" s="94" t="s">
        <v>47</v>
      </c>
      <c r="C35" s="141">
        <v>3400</v>
      </c>
      <c r="D35" s="211"/>
      <c r="E35" s="214"/>
      <c r="F35" s="154">
        <v>2</v>
      </c>
      <c r="G35" s="217"/>
      <c r="H35" s="16">
        <f t="shared" si="2"/>
        <v>24</v>
      </c>
      <c r="I35" s="101"/>
      <c r="J35" s="41"/>
      <c r="K35" s="41"/>
      <c r="L35" s="41"/>
      <c r="M35" s="41"/>
    </row>
    <row r="36" spans="1:13" ht="12.95" customHeight="1" x14ac:dyDescent="0.3">
      <c r="A36" s="208"/>
      <c r="B36" s="94" t="s">
        <v>55</v>
      </c>
      <c r="C36" s="141"/>
      <c r="D36" s="211"/>
      <c r="E36" s="214"/>
      <c r="F36" s="154">
        <v>4</v>
      </c>
      <c r="G36" s="217"/>
      <c r="H36" s="16">
        <f t="shared" si="2"/>
        <v>48</v>
      </c>
      <c r="I36" s="101"/>
      <c r="J36" s="41"/>
      <c r="K36" s="41"/>
      <c r="L36" s="41"/>
      <c r="M36" s="41"/>
    </row>
    <row r="37" spans="1:13" ht="12.95" customHeight="1" x14ac:dyDescent="0.3">
      <c r="A37" s="208"/>
      <c r="B37" s="94" t="s">
        <v>56</v>
      </c>
      <c r="C37" s="141"/>
      <c r="D37" s="211"/>
      <c r="E37" s="214"/>
      <c r="F37" s="154">
        <v>10</v>
      </c>
      <c r="G37" s="217"/>
      <c r="H37" s="16">
        <f t="shared" si="2"/>
        <v>120</v>
      </c>
      <c r="I37" s="101"/>
      <c r="J37" s="41"/>
      <c r="K37" s="41"/>
      <c r="L37" s="41"/>
      <c r="M37" s="41"/>
    </row>
    <row r="38" spans="1:13" ht="12.95" customHeight="1" x14ac:dyDescent="0.3">
      <c r="A38" s="208"/>
      <c r="B38" s="94" t="s">
        <v>57</v>
      </c>
      <c r="C38" s="141">
        <v>2805</v>
      </c>
      <c r="D38" s="211"/>
      <c r="E38" s="214"/>
      <c r="F38" s="154">
        <v>4</v>
      </c>
      <c r="G38" s="217"/>
      <c r="H38" s="16">
        <f t="shared" si="2"/>
        <v>48</v>
      </c>
      <c r="I38" s="101"/>
      <c r="J38" s="41"/>
      <c r="K38" s="41"/>
      <c r="L38" s="41"/>
      <c r="M38" s="41"/>
    </row>
    <row r="39" spans="1:13" ht="12.95" customHeight="1" x14ac:dyDescent="0.3">
      <c r="A39" s="208"/>
      <c r="B39" s="94" t="s">
        <v>58</v>
      </c>
      <c r="C39" s="141">
        <v>2380</v>
      </c>
      <c r="D39" s="211"/>
      <c r="E39" s="214"/>
      <c r="F39" s="154">
        <v>6</v>
      </c>
      <c r="G39" s="217"/>
      <c r="H39" s="16">
        <f t="shared" si="2"/>
        <v>72</v>
      </c>
      <c r="I39" s="101"/>
      <c r="J39" s="41"/>
      <c r="K39" s="41"/>
      <c r="L39" s="41"/>
      <c r="M39" s="41"/>
    </row>
    <row r="40" spans="1:13" ht="12.95" customHeight="1" x14ac:dyDescent="0.3">
      <c r="A40" s="208"/>
      <c r="B40" s="94" t="s">
        <v>59</v>
      </c>
      <c r="C40" s="141">
        <v>1870</v>
      </c>
      <c r="D40" s="211"/>
      <c r="E40" s="214"/>
      <c r="F40" s="154">
        <v>2</v>
      </c>
      <c r="G40" s="217"/>
      <c r="H40" s="16">
        <f t="shared" si="2"/>
        <v>24</v>
      </c>
      <c r="I40" s="101"/>
      <c r="J40" s="41"/>
      <c r="K40" s="41"/>
      <c r="L40" s="41"/>
      <c r="M40" s="41"/>
    </row>
    <row r="41" spans="1:13" ht="12.95" customHeight="1" x14ac:dyDescent="0.3">
      <c r="A41" s="208"/>
      <c r="B41" s="94" t="s">
        <v>60</v>
      </c>
      <c r="C41" s="141">
        <v>2975</v>
      </c>
      <c r="D41" s="211"/>
      <c r="E41" s="214"/>
      <c r="F41" s="154">
        <v>3</v>
      </c>
      <c r="G41" s="217"/>
      <c r="H41" s="16">
        <f t="shared" si="2"/>
        <v>36</v>
      </c>
      <c r="I41" s="101"/>
      <c r="J41" s="41"/>
      <c r="K41" s="41"/>
      <c r="L41" s="41"/>
      <c r="M41" s="41"/>
    </row>
    <row r="42" spans="1:13" ht="12.95" customHeight="1" x14ac:dyDescent="0.3">
      <c r="A42" s="208"/>
      <c r="B42" s="94" t="s">
        <v>46</v>
      </c>
      <c r="C42" s="141">
        <v>2805</v>
      </c>
      <c r="D42" s="211"/>
      <c r="E42" s="214"/>
      <c r="F42" s="154">
        <v>2</v>
      </c>
      <c r="G42" s="217"/>
      <c r="H42" s="16">
        <f t="shared" si="2"/>
        <v>24</v>
      </c>
      <c r="I42" s="101"/>
      <c r="J42" s="41"/>
      <c r="K42" s="41"/>
      <c r="L42" s="41"/>
      <c r="M42" s="41"/>
    </row>
    <row r="43" spans="1:13" ht="12.95" customHeight="1" x14ac:dyDescent="0.3">
      <c r="A43" s="208"/>
      <c r="B43" s="94" t="s">
        <v>61</v>
      </c>
      <c r="C43" s="141">
        <v>2400</v>
      </c>
      <c r="D43" s="211"/>
      <c r="E43" s="214"/>
      <c r="F43" s="154">
        <v>21</v>
      </c>
      <c r="G43" s="217"/>
      <c r="H43" s="16">
        <f t="shared" si="2"/>
        <v>252</v>
      </c>
      <c r="I43" s="101"/>
      <c r="J43" s="41"/>
      <c r="K43" s="41"/>
      <c r="L43" s="41"/>
      <c r="M43" s="41"/>
    </row>
    <row r="44" spans="1:13" ht="12.95" customHeight="1" x14ac:dyDescent="0.3">
      <c r="A44" s="208"/>
      <c r="B44" s="94" t="s">
        <v>62</v>
      </c>
      <c r="C44" s="141">
        <v>1900</v>
      </c>
      <c r="D44" s="211"/>
      <c r="E44" s="214"/>
      <c r="F44" s="154">
        <v>6</v>
      </c>
      <c r="G44" s="217"/>
      <c r="H44" s="16">
        <f t="shared" si="2"/>
        <v>72</v>
      </c>
      <c r="I44" s="101"/>
      <c r="J44" s="41"/>
      <c r="K44" s="41"/>
      <c r="L44" s="41"/>
      <c r="M44" s="41"/>
    </row>
    <row r="45" spans="1:13" ht="12.95" customHeight="1" x14ac:dyDescent="0.3">
      <c r="A45" s="208"/>
      <c r="B45" s="94" t="s">
        <v>63</v>
      </c>
      <c r="C45" s="141">
        <v>1900</v>
      </c>
      <c r="D45" s="211"/>
      <c r="E45" s="214"/>
      <c r="F45" s="154">
        <v>12</v>
      </c>
      <c r="G45" s="217"/>
      <c r="H45" s="16">
        <f t="shared" si="2"/>
        <v>144</v>
      </c>
      <c r="I45" s="101"/>
      <c r="J45" s="41"/>
      <c r="K45" s="41"/>
      <c r="L45" s="41"/>
      <c r="M45" s="41"/>
    </row>
    <row r="46" spans="1:13" ht="12.95" customHeight="1" x14ac:dyDescent="0.3">
      <c r="A46" s="208"/>
      <c r="B46" s="94" t="s">
        <v>64</v>
      </c>
      <c r="C46" s="141"/>
      <c r="D46" s="211"/>
      <c r="E46" s="214"/>
      <c r="F46" s="154">
        <v>3</v>
      </c>
      <c r="G46" s="217"/>
      <c r="H46" s="16">
        <f t="shared" si="2"/>
        <v>36</v>
      </c>
      <c r="I46" s="101"/>
      <c r="J46" s="41"/>
      <c r="K46" s="41"/>
      <c r="L46" s="41"/>
      <c r="M46" s="41"/>
    </row>
    <row r="47" spans="1:13" ht="12.95" customHeight="1" x14ac:dyDescent="0.3">
      <c r="A47" s="208"/>
      <c r="B47" s="94" t="s">
        <v>65</v>
      </c>
      <c r="C47" s="141">
        <v>1870</v>
      </c>
      <c r="D47" s="211"/>
      <c r="E47" s="214"/>
      <c r="F47" s="154">
        <v>2</v>
      </c>
      <c r="G47" s="217"/>
      <c r="H47" s="16">
        <f t="shared" si="2"/>
        <v>24</v>
      </c>
      <c r="I47" s="101"/>
      <c r="J47" s="41"/>
      <c r="K47" s="41"/>
      <c r="L47" s="41"/>
      <c r="M47" s="41"/>
    </row>
    <row r="48" spans="1:13" ht="12.95" customHeight="1" x14ac:dyDescent="0.3">
      <c r="A48" s="208"/>
      <c r="B48" s="94" t="s">
        <v>66</v>
      </c>
      <c r="C48" s="141"/>
      <c r="D48" s="211"/>
      <c r="E48" s="214"/>
      <c r="F48" s="154">
        <v>2</v>
      </c>
      <c r="G48" s="217"/>
      <c r="H48" s="16">
        <f t="shared" si="2"/>
        <v>24</v>
      </c>
      <c r="I48" s="101"/>
      <c r="J48" s="41"/>
      <c r="K48" s="41"/>
      <c r="L48" s="41"/>
      <c r="M48" s="41"/>
    </row>
    <row r="49" spans="1:13" ht="12.95" customHeight="1" x14ac:dyDescent="0.3">
      <c r="A49" s="209"/>
      <c r="B49" s="94" t="s">
        <v>67</v>
      </c>
      <c r="C49" s="141"/>
      <c r="D49" s="212"/>
      <c r="E49" s="215"/>
      <c r="F49" s="154">
        <v>1</v>
      </c>
      <c r="G49" s="218"/>
      <c r="H49" s="16">
        <f t="shared" si="2"/>
        <v>12</v>
      </c>
      <c r="I49" s="101"/>
      <c r="J49" s="41"/>
      <c r="K49" s="41"/>
      <c r="L49" s="41"/>
      <c r="M49" s="41"/>
    </row>
    <row r="50" spans="1:13" ht="15.75" customHeight="1" x14ac:dyDescent="0.3">
      <c r="A50" s="114"/>
      <c r="B50" s="145"/>
      <c r="C50" s="142"/>
      <c r="D50" s="115"/>
      <c r="E50" s="116"/>
      <c r="F50" s="155"/>
      <c r="G50"/>
      <c r="H50"/>
    </row>
    <row r="51" spans="1:13" ht="12.95" customHeight="1" x14ac:dyDescent="0.3">
      <c r="A51" s="207" t="s">
        <v>205</v>
      </c>
      <c r="B51" s="94" t="s">
        <v>122</v>
      </c>
      <c r="C51" s="222">
        <v>5400</v>
      </c>
      <c r="D51" s="225" t="s">
        <v>120</v>
      </c>
      <c r="E51" s="213" t="s">
        <v>179</v>
      </c>
      <c r="F51" s="150">
        <v>6</v>
      </c>
      <c r="G51" s="216" t="s">
        <v>121</v>
      </c>
      <c r="H51" s="16">
        <f t="shared" ref="H51:H68" si="3">F51*12</f>
        <v>72</v>
      </c>
      <c r="I51" s="101"/>
      <c r="J51" s="41"/>
      <c r="K51" s="41"/>
      <c r="L51" s="41"/>
      <c r="M51" s="41"/>
    </row>
    <row r="52" spans="1:13" ht="12.95" customHeight="1" x14ac:dyDescent="0.3">
      <c r="A52" s="208"/>
      <c r="B52" s="94" t="s">
        <v>123</v>
      </c>
      <c r="C52" s="223"/>
      <c r="D52" s="226"/>
      <c r="E52" s="214"/>
      <c r="F52" s="150">
        <v>2</v>
      </c>
      <c r="G52" s="217"/>
      <c r="H52" s="16">
        <f t="shared" si="3"/>
        <v>24</v>
      </c>
      <c r="I52" s="101"/>
      <c r="J52" s="41"/>
      <c r="K52" s="41"/>
      <c r="L52" s="41"/>
      <c r="M52" s="41"/>
    </row>
    <row r="53" spans="1:13" ht="12.95" customHeight="1" x14ac:dyDescent="0.3">
      <c r="A53" s="208"/>
      <c r="B53" s="94" t="s">
        <v>124</v>
      </c>
      <c r="C53" s="223"/>
      <c r="D53" s="226"/>
      <c r="E53" s="214"/>
      <c r="F53" s="150">
        <v>6</v>
      </c>
      <c r="G53" s="217"/>
      <c r="H53" s="16">
        <f t="shared" si="3"/>
        <v>72</v>
      </c>
      <c r="I53" s="101"/>
      <c r="J53" s="41"/>
      <c r="K53" s="41"/>
      <c r="L53" s="41"/>
      <c r="M53" s="41"/>
    </row>
    <row r="54" spans="1:13" ht="12.95" customHeight="1" x14ac:dyDescent="0.3">
      <c r="A54" s="208"/>
      <c r="B54" s="94" t="s">
        <v>125</v>
      </c>
      <c r="C54" s="223"/>
      <c r="D54" s="226"/>
      <c r="E54" s="214"/>
      <c r="F54" s="150">
        <v>2</v>
      </c>
      <c r="G54" s="217"/>
      <c r="H54" s="16">
        <f t="shared" si="3"/>
        <v>24</v>
      </c>
      <c r="I54" s="101"/>
      <c r="J54" s="41"/>
      <c r="K54" s="41"/>
      <c r="L54" s="41"/>
      <c r="M54" s="41"/>
    </row>
    <row r="55" spans="1:13" ht="12.95" customHeight="1" x14ac:dyDescent="0.3">
      <c r="A55" s="208"/>
      <c r="B55" s="94" t="s">
        <v>126</v>
      </c>
      <c r="C55" s="223"/>
      <c r="D55" s="226"/>
      <c r="E55" s="214"/>
      <c r="F55" s="150">
        <v>12</v>
      </c>
      <c r="G55" s="217"/>
      <c r="H55" s="16">
        <f t="shared" si="3"/>
        <v>144</v>
      </c>
      <c r="I55" s="101"/>
      <c r="J55" s="41"/>
      <c r="K55" s="41"/>
      <c r="L55" s="41"/>
      <c r="M55" s="41"/>
    </row>
    <row r="56" spans="1:13" ht="12.95" customHeight="1" x14ac:dyDescent="0.3">
      <c r="A56" s="208"/>
      <c r="B56" s="94" t="s">
        <v>127</v>
      </c>
      <c r="C56" s="223"/>
      <c r="D56" s="226"/>
      <c r="E56" s="214"/>
      <c r="F56" s="150">
        <v>12</v>
      </c>
      <c r="G56" s="217"/>
      <c r="H56" s="16">
        <f t="shared" si="3"/>
        <v>144</v>
      </c>
      <c r="I56" s="101"/>
      <c r="J56" s="41"/>
      <c r="K56" s="41"/>
      <c r="L56" s="41"/>
      <c r="M56" s="41"/>
    </row>
    <row r="57" spans="1:13" ht="12.95" customHeight="1" x14ac:dyDescent="0.3">
      <c r="A57" s="208"/>
      <c r="B57" s="94" t="s">
        <v>128</v>
      </c>
      <c r="C57" s="223"/>
      <c r="D57" s="226"/>
      <c r="E57" s="214"/>
      <c r="F57" s="150">
        <v>10</v>
      </c>
      <c r="G57" s="217"/>
      <c r="H57" s="16">
        <f t="shared" si="3"/>
        <v>120</v>
      </c>
      <c r="I57" s="101"/>
      <c r="J57" s="41"/>
      <c r="K57" s="41"/>
      <c r="L57" s="41"/>
      <c r="M57" s="41"/>
    </row>
    <row r="58" spans="1:13" ht="12.95" customHeight="1" x14ac:dyDescent="0.3">
      <c r="A58" s="208"/>
      <c r="B58" s="94" t="s">
        <v>129</v>
      </c>
      <c r="C58" s="223"/>
      <c r="D58" s="226"/>
      <c r="E58" s="214"/>
      <c r="F58" s="150">
        <v>2</v>
      </c>
      <c r="G58" s="217"/>
      <c r="H58" s="16">
        <f t="shared" si="3"/>
        <v>24</v>
      </c>
      <c r="I58" s="101"/>
      <c r="J58" s="41"/>
      <c r="K58" s="41"/>
      <c r="L58" s="41"/>
      <c r="M58" s="41"/>
    </row>
    <row r="59" spans="1:13" ht="12.95" customHeight="1" x14ac:dyDescent="0.3">
      <c r="A59" s="208"/>
      <c r="B59" s="94" t="s">
        <v>130</v>
      </c>
      <c r="C59" s="223"/>
      <c r="D59" s="226"/>
      <c r="E59" s="214"/>
      <c r="F59" s="150">
        <v>6</v>
      </c>
      <c r="G59" s="217"/>
      <c r="H59" s="16">
        <f t="shared" si="3"/>
        <v>72</v>
      </c>
      <c r="I59" s="101"/>
      <c r="J59" s="41"/>
      <c r="K59" s="41"/>
      <c r="L59" s="41"/>
      <c r="M59" s="41"/>
    </row>
    <row r="60" spans="1:13" ht="12.95" customHeight="1" x14ac:dyDescent="0.3">
      <c r="A60" s="208"/>
      <c r="B60" s="94" t="s">
        <v>131</v>
      </c>
      <c r="C60" s="223"/>
      <c r="D60" s="226"/>
      <c r="E60" s="214"/>
      <c r="F60" s="150">
        <v>2</v>
      </c>
      <c r="G60" s="217"/>
      <c r="H60" s="16">
        <f t="shared" si="3"/>
        <v>24</v>
      </c>
      <c r="I60" s="101"/>
      <c r="J60" s="41"/>
      <c r="K60" s="41"/>
      <c r="L60" s="41"/>
      <c r="M60" s="41"/>
    </row>
    <row r="61" spans="1:13" ht="12.95" customHeight="1" x14ac:dyDescent="0.3">
      <c r="A61" s="208"/>
      <c r="B61" s="94" t="s">
        <v>132</v>
      </c>
      <c r="C61" s="223"/>
      <c r="D61" s="226"/>
      <c r="E61" s="214"/>
      <c r="F61" s="150">
        <v>2</v>
      </c>
      <c r="G61" s="217"/>
      <c r="H61" s="16">
        <f t="shared" si="3"/>
        <v>24</v>
      </c>
      <c r="I61" s="101"/>
      <c r="J61" s="41"/>
      <c r="K61" s="41"/>
      <c r="L61" s="41"/>
      <c r="M61" s="41"/>
    </row>
    <row r="62" spans="1:13" ht="12.95" customHeight="1" x14ac:dyDescent="0.3">
      <c r="A62" s="208"/>
      <c r="B62" s="94" t="s">
        <v>133</v>
      </c>
      <c r="C62" s="223"/>
      <c r="D62" s="226"/>
      <c r="E62" s="214"/>
      <c r="F62" s="150">
        <v>10</v>
      </c>
      <c r="G62" s="217"/>
      <c r="H62" s="16">
        <f t="shared" si="3"/>
        <v>120</v>
      </c>
      <c r="I62" s="101"/>
      <c r="J62" s="41"/>
      <c r="K62" s="41"/>
      <c r="L62" s="41"/>
      <c r="M62" s="41"/>
    </row>
    <row r="63" spans="1:13" ht="12.95" customHeight="1" x14ac:dyDescent="0.3">
      <c r="A63" s="208"/>
      <c r="B63" s="94" t="s">
        <v>134</v>
      </c>
      <c r="C63" s="223"/>
      <c r="D63" s="226"/>
      <c r="E63" s="214"/>
      <c r="F63" s="150">
        <v>2</v>
      </c>
      <c r="G63" s="217"/>
      <c r="H63" s="16">
        <f t="shared" si="3"/>
        <v>24</v>
      </c>
      <c r="I63" s="101"/>
      <c r="J63" s="41"/>
      <c r="K63" s="41"/>
      <c r="L63" s="41"/>
      <c r="M63" s="41"/>
    </row>
    <row r="64" spans="1:13" ht="12.95" customHeight="1" x14ac:dyDescent="0.3">
      <c r="A64" s="208"/>
      <c r="B64" s="94" t="s">
        <v>135</v>
      </c>
      <c r="C64" s="223"/>
      <c r="D64" s="226"/>
      <c r="E64" s="214"/>
      <c r="F64" s="150">
        <v>18</v>
      </c>
      <c r="G64" s="217"/>
      <c r="H64" s="16">
        <f t="shared" si="3"/>
        <v>216</v>
      </c>
      <c r="I64" s="101"/>
      <c r="J64" s="41"/>
      <c r="K64" s="41"/>
      <c r="L64" s="41"/>
      <c r="M64" s="41"/>
    </row>
    <row r="65" spans="1:13" ht="12.95" customHeight="1" x14ac:dyDescent="0.3">
      <c r="A65" s="208"/>
      <c r="B65" s="94" t="s">
        <v>136</v>
      </c>
      <c r="C65" s="223"/>
      <c r="D65" s="226"/>
      <c r="E65" s="214"/>
      <c r="F65" s="150">
        <v>78</v>
      </c>
      <c r="G65" s="217"/>
      <c r="H65" s="16">
        <f t="shared" si="3"/>
        <v>936</v>
      </c>
      <c r="I65" s="101"/>
      <c r="J65" s="41"/>
      <c r="K65" s="41"/>
      <c r="L65" s="41"/>
      <c r="M65" s="41"/>
    </row>
    <row r="66" spans="1:13" ht="12.95" customHeight="1" x14ac:dyDescent="0.3">
      <c r="A66" s="208"/>
      <c r="B66" s="94" t="s">
        <v>137</v>
      </c>
      <c r="C66" s="223"/>
      <c r="D66" s="226"/>
      <c r="E66" s="214"/>
      <c r="F66" s="150">
        <v>6</v>
      </c>
      <c r="G66" s="217"/>
      <c r="H66" s="16">
        <f t="shared" si="3"/>
        <v>72</v>
      </c>
      <c r="I66" s="101"/>
      <c r="J66" s="41"/>
      <c r="K66" s="41"/>
      <c r="L66" s="41"/>
      <c r="M66" s="41"/>
    </row>
    <row r="67" spans="1:13" ht="12.95" customHeight="1" x14ac:dyDescent="0.3">
      <c r="A67" s="208"/>
      <c r="B67" s="94" t="s">
        <v>138</v>
      </c>
      <c r="C67" s="223"/>
      <c r="D67" s="226"/>
      <c r="E67" s="214"/>
      <c r="F67" s="150">
        <v>36</v>
      </c>
      <c r="G67" s="217"/>
      <c r="H67" s="16">
        <f t="shared" si="3"/>
        <v>432</v>
      </c>
      <c r="I67" s="101"/>
      <c r="J67" s="41"/>
      <c r="K67" s="41"/>
      <c r="L67" s="41"/>
      <c r="M67" s="41"/>
    </row>
    <row r="68" spans="1:13" ht="12.95" customHeight="1" x14ac:dyDescent="0.3">
      <c r="A68" s="208"/>
      <c r="B68" s="94" t="s">
        <v>139</v>
      </c>
      <c r="C68" s="224"/>
      <c r="D68" s="226"/>
      <c r="E68" s="214"/>
      <c r="F68" s="150">
        <v>12</v>
      </c>
      <c r="G68" s="218"/>
      <c r="H68" s="16">
        <f t="shared" si="3"/>
        <v>144</v>
      </c>
      <c r="I68" s="101"/>
      <c r="J68" s="41"/>
      <c r="K68" s="41"/>
      <c r="L68" s="41"/>
      <c r="M68" s="41"/>
    </row>
    <row r="69" spans="1:13" ht="15" customHeight="1" x14ac:dyDescent="0.25">
      <c r="A69" s="208"/>
      <c r="B69" s="94" t="s">
        <v>140</v>
      </c>
      <c r="C69" s="200"/>
      <c r="D69" s="226"/>
      <c r="E69" s="214"/>
      <c r="F69" s="156">
        <v>3</v>
      </c>
      <c r="G69" s="213" t="s">
        <v>81</v>
      </c>
      <c r="H69" s="18">
        <f>F69*6</f>
        <v>18</v>
      </c>
      <c r="I69" s="101"/>
      <c r="J69" s="41"/>
      <c r="K69" s="41"/>
      <c r="L69" s="41"/>
      <c r="M69" s="41"/>
    </row>
    <row r="70" spans="1:13" ht="15" customHeight="1" x14ac:dyDescent="0.25">
      <c r="A70" s="208"/>
      <c r="B70" s="94" t="s">
        <v>141</v>
      </c>
      <c r="C70" s="200"/>
      <c r="D70" s="226"/>
      <c r="E70" s="214"/>
      <c r="F70" s="156">
        <v>3</v>
      </c>
      <c r="G70" s="214"/>
      <c r="H70" s="18">
        <f t="shared" ref="H70:H85" si="4">F70*6</f>
        <v>18</v>
      </c>
      <c r="I70" s="101"/>
      <c r="J70" s="41"/>
      <c r="K70" s="41"/>
      <c r="L70" s="41"/>
      <c r="M70" s="41"/>
    </row>
    <row r="71" spans="1:13" ht="15" customHeight="1" x14ac:dyDescent="0.25">
      <c r="A71" s="208"/>
      <c r="B71" s="94" t="s">
        <v>131</v>
      </c>
      <c r="C71" s="200"/>
      <c r="D71" s="226"/>
      <c r="E71" s="214"/>
      <c r="F71" s="156">
        <v>6</v>
      </c>
      <c r="G71" s="214"/>
      <c r="H71" s="18">
        <f t="shared" si="4"/>
        <v>36</v>
      </c>
      <c r="I71" s="101"/>
      <c r="J71" s="41"/>
      <c r="K71" s="41"/>
      <c r="L71" s="41"/>
      <c r="M71" s="41"/>
    </row>
    <row r="72" spans="1:13" ht="15" customHeight="1" x14ac:dyDescent="0.25">
      <c r="A72" s="208"/>
      <c r="B72" s="94" t="s">
        <v>142</v>
      </c>
      <c r="C72" s="200"/>
      <c r="D72" s="226"/>
      <c r="E72" s="214"/>
      <c r="F72" s="156">
        <v>19</v>
      </c>
      <c r="G72" s="214"/>
      <c r="H72" s="18">
        <f t="shared" si="4"/>
        <v>114</v>
      </c>
      <c r="I72" s="101"/>
      <c r="J72" s="41"/>
      <c r="K72" s="41"/>
      <c r="L72" s="41"/>
      <c r="M72" s="41"/>
    </row>
    <row r="73" spans="1:13" ht="15" customHeight="1" x14ac:dyDescent="0.25">
      <c r="A73" s="208"/>
      <c r="B73" s="94" t="s">
        <v>143</v>
      </c>
      <c r="C73" s="200"/>
      <c r="D73" s="226"/>
      <c r="E73" s="214"/>
      <c r="F73" s="156">
        <v>6</v>
      </c>
      <c r="G73" s="214"/>
      <c r="H73" s="18">
        <f t="shared" si="4"/>
        <v>36</v>
      </c>
      <c r="I73" s="101"/>
      <c r="J73" s="41"/>
      <c r="K73" s="41"/>
      <c r="L73" s="41"/>
      <c r="M73" s="41"/>
    </row>
    <row r="74" spans="1:13" ht="15" customHeight="1" x14ac:dyDescent="0.25">
      <c r="A74" s="208"/>
      <c r="B74" s="94" t="s">
        <v>144</v>
      </c>
      <c r="C74" s="200"/>
      <c r="D74" s="226"/>
      <c r="E74" s="214"/>
      <c r="F74" s="156">
        <v>1</v>
      </c>
      <c r="G74" s="214"/>
      <c r="H74" s="18">
        <f t="shared" si="4"/>
        <v>6</v>
      </c>
      <c r="I74" s="101"/>
      <c r="J74" s="41"/>
      <c r="K74" s="41"/>
      <c r="L74" s="41"/>
      <c r="M74" s="41"/>
    </row>
    <row r="75" spans="1:13" ht="15" customHeight="1" x14ac:dyDescent="0.25">
      <c r="A75" s="208"/>
      <c r="B75" s="94" t="s">
        <v>145</v>
      </c>
      <c r="C75" s="200"/>
      <c r="D75" s="226"/>
      <c r="E75" s="214"/>
      <c r="F75" s="156">
        <v>6</v>
      </c>
      <c r="G75" s="214"/>
      <c r="H75" s="18">
        <f t="shared" si="4"/>
        <v>36</v>
      </c>
      <c r="I75" s="101"/>
      <c r="J75" s="41"/>
      <c r="K75" s="41"/>
      <c r="L75" s="41"/>
      <c r="M75" s="41"/>
    </row>
    <row r="76" spans="1:13" ht="15" customHeight="1" x14ac:dyDescent="0.25">
      <c r="A76" s="208"/>
      <c r="B76" s="94" t="s">
        <v>146</v>
      </c>
      <c r="C76" s="200"/>
      <c r="D76" s="226"/>
      <c r="E76" s="214"/>
      <c r="F76" s="156">
        <v>8</v>
      </c>
      <c r="G76" s="214"/>
      <c r="H76" s="18">
        <f t="shared" si="4"/>
        <v>48</v>
      </c>
      <c r="I76" s="101"/>
      <c r="J76" s="41"/>
      <c r="K76" s="41"/>
      <c r="L76" s="41"/>
      <c r="M76" s="41"/>
    </row>
    <row r="77" spans="1:13" ht="15" customHeight="1" x14ac:dyDescent="0.25">
      <c r="A77" s="208"/>
      <c r="B77" s="94" t="s">
        <v>147</v>
      </c>
      <c r="C77" s="200"/>
      <c r="D77" s="226"/>
      <c r="E77" s="214"/>
      <c r="F77" s="156">
        <v>9</v>
      </c>
      <c r="G77" s="214"/>
      <c r="H77" s="18">
        <f t="shared" si="4"/>
        <v>54</v>
      </c>
      <c r="I77" s="101"/>
      <c r="J77" s="41"/>
      <c r="K77" s="41"/>
      <c r="L77" s="41"/>
      <c r="M77" s="41"/>
    </row>
    <row r="78" spans="1:13" ht="15" customHeight="1" x14ac:dyDescent="0.25">
      <c r="A78" s="208"/>
      <c r="B78" s="94" t="s">
        <v>148</v>
      </c>
      <c r="C78" s="200"/>
      <c r="D78" s="226"/>
      <c r="E78" s="214"/>
      <c r="F78" s="156">
        <v>6</v>
      </c>
      <c r="G78" s="214"/>
      <c r="H78" s="18">
        <f t="shared" si="4"/>
        <v>36</v>
      </c>
      <c r="I78" s="101"/>
      <c r="J78" s="41"/>
      <c r="K78" s="41"/>
      <c r="L78" s="41"/>
      <c r="M78" s="41"/>
    </row>
    <row r="79" spans="1:13" ht="15" customHeight="1" x14ac:dyDescent="0.25">
      <c r="A79" s="208"/>
      <c r="B79" s="94" t="s">
        <v>149</v>
      </c>
      <c r="C79" s="200"/>
      <c r="D79" s="226"/>
      <c r="E79" s="214"/>
      <c r="F79" s="156">
        <v>26</v>
      </c>
      <c r="G79" s="214"/>
      <c r="H79" s="18">
        <f t="shared" si="4"/>
        <v>156</v>
      </c>
      <c r="I79" s="101"/>
      <c r="J79" s="41"/>
      <c r="K79" s="41"/>
      <c r="L79" s="41"/>
      <c r="M79" s="41"/>
    </row>
    <row r="80" spans="1:13" ht="15" customHeight="1" x14ac:dyDescent="0.25">
      <c r="A80" s="208"/>
      <c r="B80" s="94" t="s">
        <v>150</v>
      </c>
      <c r="C80" s="200"/>
      <c r="D80" s="226"/>
      <c r="E80" s="214"/>
      <c r="F80" s="156">
        <v>18</v>
      </c>
      <c r="G80" s="214"/>
      <c r="H80" s="18">
        <f t="shared" si="4"/>
        <v>108</v>
      </c>
      <c r="I80" s="101"/>
      <c r="J80" s="41"/>
      <c r="K80" s="41"/>
      <c r="L80" s="41"/>
      <c r="M80" s="41"/>
    </row>
    <row r="81" spans="1:13" ht="15" customHeight="1" x14ac:dyDescent="0.25">
      <c r="A81" s="208"/>
      <c r="B81" s="94" t="s">
        <v>151</v>
      </c>
      <c r="C81" s="200"/>
      <c r="D81" s="226"/>
      <c r="E81" s="214"/>
      <c r="F81" s="156">
        <v>49</v>
      </c>
      <c r="G81" s="214"/>
      <c r="H81" s="18">
        <f t="shared" si="4"/>
        <v>294</v>
      </c>
      <c r="I81" s="101"/>
      <c r="J81" s="41"/>
      <c r="K81" s="41"/>
      <c r="L81" s="41"/>
      <c r="M81" s="41"/>
    </row>
    <row r="82" spans="1:13" ht="15" customHeight="1" x14ac:dyDescent="0.25">
      <c r="A82" s="208"/>
      <c r="B82" s="94" t="s">
        <v>152</v>
      </c>
      <c r="C82" s="200"/>
      <c r="D82" s="226"/>
      <c r="E82" s="214"/>
      <c r="F82" s="156">
        <v>25</v>
      </c>
      <c r="G82" s="214"/>
      <c r="H82" s="18">
        <f t="shared" si="4"/>
        <v>150</v>
      </c>
      <c r="I82" s="101"/>
      <c r="J82" s="41"/>
      <c r="K82" s="41"/>
      <c r="L82" s="41"/>
      <c r="M82" s="41"/>
    </row>
    <row r="83" spans="1:13" ht="15" customHeight="1" x14ac:dyDescent="0.25">
      <c r="A83" s="208"/>
      <c r="B83" s="94" t="s">
        <v>153</v>
      </c>
      <c r="C83" s="200"/>
      <c r="D83" s="226"/>
      <c r="E83" s="214"/>
      <c r="F83" s="156">
        <v>16</v>
      </c>
      <c r="G83" s="214"/>
      <c r="H83" s="18">
        <f t="shared" si="4"/>
        <v>96</v>
      </c>
      <c r="I83" s="101"/>
      <c r="J83" s="41"/>
      <c r="K83" s="41"/>
      <c r="L83" s="41"/>
      <c r="M83" s="41"/>
    </row>
    <row r="84" spans="1:13" ht="15" customHeight="1" x14ac:dyDescent="0.25">
      <c r="A84" s="208"/>
      <c r="B84" s="94" t="s">
        <v>154</v>
      </c>
      <c r="C84" s="200"/>
      <c r="D84" s="226"/>
      <c r="E84" s="214"/>
      <c r="F84" s="156">
        <v>12</v>
      </c>
      <c r="G84" s="214"/>
      <c r="H84" s="18">
        <f t="shared" si="4"/>
        <v>72</v>
      </c>
      <c r="I84" s="101"/>
      <c r="J84" s="41"/>
      <c r="K84" s="41"/>
      <c r="L84" s="41"/>
      <c r="M84" s="41"/>
    </row>
    <row r="85" spans="1:13" ht="15" customHeight="1" x14ac:dyDescent="0.25">
      <c r="A85" s="209"/>
      <c r="B85" s="94" t="s">
        <v>155</v>
      </c>
      <c r="C85" s="200"/>
      <c r="D85" s="227"/>
      <c r="E85" s="215"/>
      <c r="F85" s="156">
        <v>1</v>
      </c>
      <c r="G85" s="215"/>
      <c r="H85" s="18">
        <f t="shared" si="4"/>
        <v>6</v>
      </c>
      <c r="I85" s="101"/>
      <c r="J85" s="41"/>
      <c r="K85" s="41"/>
      <c r="L85" s="41"/>
      <c r="M85" s="41"/>
    </row>
    <row r="87" spans="1:13" ht="18" customHeight="1" x14ac:dyDescent="0.2">
      <c r="E87" s="205" t="s">
        <v>213</v>
      </c>
      <c r="F87" s="205"/>
      <c r="G87" s="205"/>
      <c r="H87" s="205"/>
      <c r="J87" s="41"/>
    </row>
    <row r="88" spans="1:13" ht="15" customHeight="1" x14ac:dyDescent="0.2">
      <c r="E88" s="206" t="s">
        <v>214</v>
      </c>
      <c r="F88" s="206"/>
      <c r="G88" s="206"/>
      <c r="H88" s="206"/>
      <c r="I88" s="203"/>
      <c r="J88" s="204">
        <v>28917</v>
      </c>
    </row>
  </sheetData>
  <mergeCells count="17">
    <mergeCell ref="A3:A24"/>
    <mergeCell ref="G69:G85"/>
    <mergeCell ref="G51:G68"/>
    <mergeCell ref="G26:G30"/>
    <mergeCell ref="D3:D24"/>
    <mergeCell ref="G3:G23"/>
    <mergeCell ref="G32:G49"/>
    <mergeCell ref="C51:C68"/>
    <mergeCell ref="E51:E85"/>
    <mergeCell ref="E26:E49"/>
    <mergeCell ref="E3:E24"/>
    <mergeCell ref="D51:D85"/>
    <mergeCell ref="E87:H87"/>
    <mergeCell ref="E88:H88"/>
    <mergeCell ref="A51:A85"/>
    <mergeCell ref="D26:D49"/>
    <mergeCell ref="A26:A49"/>
  </mergeCells>
  <phoneticPr fontId="5" type="noConversion"/>
  <pageMargins left="0.74803149606299213" right="0.74803149606299213" top="0.35433070866141736" bottom="0.6692913385826772" header="0.23622047244094491" footer="0.39370078740157483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1D313D3013664291C67075CE78882D" ma:contentTypeVersion="8" ma:contentTypeDescription="Create a new document." ma:contentTypeScope="" ma:versionID="599a3ce55ffb572b9e164df75b0f3e4c">
  <xsd:schema xmlns:xsd="http://www.w3.org/2001/XMLSchema" xmlns:xs="http://www.w3.org/2001/XMLSchema" xmlns:p="http://schemas.microsoft.com/office/2006/metadata/properties" xmlns:ns3="6a257b9a-add3-4be2-aaa2-97641362d4dc" targetNamespace="http://schemas.microsoft.com/office/2006/metadata/properties" ma:root="true" ma:fieldsID="07e3185f5144f704a1230ed1a6fe1758" ns3:_="">
    <xsd:import namespace="6a257b9a-add3-4be2-aaa2-97641362d4d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257b9a-add3-4be2-aaa2-97641362d4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F8F388-2E87-4D9F-BF62-17B8A1D5911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a257b9a-add3-4be2-aaa2-97641362d4dc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172D298-E884-484B-9FEA-5FBCC0F113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257b9a-add3-4be2-aaa2-97641362d4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91A6F5-958C-42B7-BDF1-D192A066CC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Absolutos</vt:lpstr>
      <vt:lpstr>A Eficiencia</vt:lpstr>
      <vt:lpstr>PreFiltros</vt:lpstr>
      <vt:lpstr>Absolutos!Área_de_impresión</vt:lpstr>
      <vt:lpstr>'A Eficiencia'!Títulos_a_imprimir</vt:lpstr>
      <vt:lpstr>Absolutos!Títulos_a_imprimir</vt:lpstr>
      <vt:lpstr>PreFiltros!Títulos_a_imprimir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n861450</dc:creator>
  <cp:lastModifiedBy>x051227</cp:lastModifiedBy>
  <cp:lastPrinted>2021-10-13T11:51:54Z</cp:lastPrinted>
  <dcterms:created xsi:type="dcterms:W3CDTF">2016-04-29T08:29:42Z</dcterms:created>
  <dcterms:modified xsi:type="dcterms:W3CDTF">2022-04-29T10:35:10Z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0x010100871D313D3013664291C67075CE78882D</vt:lpwstr>
  </property>
</Properties>
</file>