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neterreaga\Desktop\"/>
    </mc:Choice>
  </mc:AlternateContent>
  <bookViews>
    <workbookView xWindow="0" yWindow="0" windowWidth="14380" windowHeight="7780"/>
  </bookViews>
  <sheets>
    <sheet name="Lote 1" sheetId="2" r:id="rId1"/>
    <sheet name="Lote 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3" l="1"/>
  <c r="H8" i="3"/>
  <c r="G8" i="3"/>
  <c r="F8" i="3"/>
  <c r="E8" i="3"/>
  <c r="D8" i="3"/>
  <c r="J17" i="3"/>
  <c r="H17" i="3"/>
  <c r="G17" i="3"/>
  <c r="F17" i="3"/>
  <c r="E17" i="3"/>
  <c r="D17" i="3"/>
  <c r="H8" i="2"/>
  <c r="G8" i="2"/>
  <c r="F8" i="2"/>
  <c r="E8" i="2"/>
  <c r="Y5" i="3" l="1"/>
  <c r="X14" i="3" l="1"/>
  <c r="X5" i="3"/>
  <c r="X6" i="3"/>
  <c r="X5" i="2"/>
  <c r="Q7" i="2"/>
  <c r="R6" i="2"/>
  <c r="R7" i="3" l="1"/>
  <c r="R6" i="3"/>
  <c r="R15" i="3"/>
  <c r="R14" i="3"/>
  <c r="S16" i="3"/>
  <c r="S7" i="3"/>
  <c r="J7" i="3"/>
  <c r="J16" i="3"/>
  <c r="B17" i="3"/>
  <c r="B15" i="3"/>
  <c r="B8" i="3"/>
  <c r="B6" i="3"/>
  <c r="R5" i="2"/>
  <c r="B8" i="2"/>
  <c r="B6" i="2"/>
  <c r="J8" i="2" s="1"/>
  <c r="J7" i="2" l="1"/>
  <c r="S7" i="2" s="1"/>
  <c r="C8" i="2"/>
  <c r="S6" i="2"/>
  <c r="V6" i="2" s="1"/>
  <c r="U7" i="2"/>
  <c r="U9" i="2" s="1"/>
  <c r="U16" i="3"/>
  <c r="U7" i="3"/>
  <c r="R9" i="3"/>
  <c r="U18" i="3"/>
  <c r="W17" i="3"/>
  <c r="C17" i="3"/>
  <c r="T16" i="3"/>
  <c r="T18" i="3" s="1"/>
  <c r="H16" i="3"/>
  <c r="G16" i="3"/>
  <c r="F16" i="3"/>
  <c r="E16" i="3"/>
  <c r="D16" i="3"/>
  <c r="R16" i="3" s="1"/>
  <c r="Q15" i="3"/>
  <c r="S15" i="3" s="1"/>
  <c r="C15" i="3"/>
  <c r="Q16" i="3" s="1"/>
  <c r="S18" i="3" s="1"/>
  <c r="S14" i="3"/>
  <c r="V14" i="3" s="1"/>
  <c r="U9" i="3"/>
  <c r="T9" i="3"/>
  <c r="W8" i="3"/>
  <c r="C8" i="3"/>
  <c r="T7" i="3"/>
  <c r="Q7" i="3"/>
  <c r="S9" i="3" s="1"/>
  <c r="H7" i="3"/>
  <c r="G7" i="3"/>
  <c r="F7" i="3"/>
  <c r="E7" i="3"/>
  <c r="D7" i="3"/>
  <c r="Q6" i="3"/>
  <c r="S6" i="3" s="1"/>
  <c r="C6" i="3"/>
  <c r="S5" i="3"/>
  <c r="R5" i="3"/>
  <c r="W8" i="2"/>
  <c r="T7" i="2"/>
  <c r="T9" i="2" s="1"/>
  <c r="H7" i="2"/>
  <c r="G7" i="2"/>
  <c r="F7" i="2"/>
  <c r="E7" i="2"/>
  <c r="D7" i="2"/>
  <c r="D8" i="2" s="1"/>
  <c r="Q6" i="2"/>
  <c r="C6" i="2"/>
  <c r="S9" i="2" s="1"/>
  <c r="S5" i="2"/>
  <c r="V5" i="2"/>
  <c r="W5" i="2" s="1"/>
  <c r="R7" i="2" l="1"/>
  <c r="V7" i="2" s="1"/>
  <c r="V9" i="2" s="1"/>
  <c r="W14" i="3"/>
  <c r="R18" i="3"/>
  <c r="V16" i="3"/>
  <c r="V18" i="3" s="1"/>
  <c r="V6" i="3"/>
  <c r="W6" i="3" s="1"/>
  <c r="V5" i="3"/>
  <c r="W5" i="3" s="1"/>
  <c r="V15" i="3"/>
  <c r="W15" i="3" s="1"/>
  <c r="X15" i="3" s="1"/>
  <c r="Y14" i="3" s="1"/>
  <c r="W6" i="2"/>
  <c r="X6" i="2" s="1"/>
  <c r="Y5" i="2" s="1"/>
  <c r="R9" i="2" l="1"/>
  <c r="W9" i="2" s="1"/>
  <c r="W18" i="3"/>
  <c r="V7" i="3"/>
  <c r="V9" i="3" s="1"/>
  <c r="W16" i="3"/>
  <c r="W7" i="2"/>
  <c r="W7" i="3" l="1"/>
  <c r="W9" i="3"/>
</calcChain>
</file>

<file path=xl/sharedStrings.xml><?xml version="1.0" encoding="utf-8"?>
<sst xmlns="http://schemas.openxmlformats.org/spreadsheetml/2006/main" count="119" uniqueCount="38">
  <si>
    <t>LOTE 1:</t>
  </si>
  <si>
    <t>CENTRAL NEUMATICA CASCO VIEJO</t>
  </si>
  <si>
    <t>OMIE</t>
  </si>
  <si>
    <t>Potencia contratada (kW)</t>
  </si>
  <si>
    <t>Energía activa anual</t>
  </si>
  <si>
    <t>Precio Potencia contratada (€/kW/día)</t>
  </si>
  <si>
    <t>Precio energía activa</t>
  </si>
  <si>
    <t>€/kWh</t>
  </si>
  <si>
    <t>P1</t>
  </si>
  <si>
    <t>P2</t>
  </si>
  <si>
    <t>P3</t>
  </si>
  <si>
    <t>P4</t>
  </si>
  <si>
    <t>P5</t>
  </si>
  <si>
    <t>P6</t>
  </si>
  <si>
    <t>kWh</t>
  </si>
  <si>
    <t>Potencia</t>
  </si>
  <si>
    <t>Energía Activa</t>
  </si>
  <si>
    <t>Exceso potencia</t>
  </si>
  <si>
    <t>Energía reactiva</t>
  </si>
  <si>
    <t>Impuesto eléctrico</t>
  </si>
  <si>
    <t>Importe total</t>
  </si>
  <si>
    <t>Num Factura</t>
  </si>
  <si>
    <t>Licitación</t>
  </si>
  <si>
    <t>Oferta</t>
  </si>
  <si>
    <t>Coste teórico</t>
  </si>
  <si>
    <t>Coste anual</t>
  </si>
  <si>
    <t>Ajuste anual</t>
  </si>
  <si>
    <t>LOTE 2:</t>
  </si>
  <si>
    <t>CENTRAL NEUMATICA RIPAGAINA</t>
  </si>
  <si>
    <t>CENTRAL NEUMATICA LEZKAIRU</t>
  </si>
  <si>
    <t>Ud.</t>
  </si>
  <si>
    <t>Válvulas</t>
  </si>
  <si>
    <t>Importe total anual</t>
  </si>
  <si>
    <t>Importe anual (€)</t>
  </si>
  <si>
    <t>Importe total contrato 
(€)</t>
  </si>
  <si>
    <t>Ahorro total contrato 
(€)</t>
  </si>
  <si>
    <t>Introducir datos en celdas fondo azul para el cálculo del Anexo III</t>
  </si>
  <si>
    <t>Datos para el cálculo de la regularización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</si>
</sst>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70C0"/>
      <name val="Calibri"/>
      <family val="2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4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2" fillId="0" borderId="0" xfId="1" applyFont="1"/>
    <xf numFmtId="0" fontId="1" fillId="0" borderId="0" xfId="1"/>
    <xf numFmtId="0" fontId="1" fillId="0" borderId="0" xfId="1" applyAlignment="1">
      <alignment horizontal="center"/>
    </xf>
    <xf numFmtId="0" fontId="1" fillId="0" borderId="1" xfId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3" fontId="3" fillId="0" borderId="5" xfId="1" applyNumberFormat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9" xfId="1" applyFont="1" applyFill="1" applyBorder="1"/>
    <xf numFmtId="0" fontId="1" fillId="0" borderId="0" xfId="1" applyFont="1" applyFill="1" applyBorder="1"/>
    <xf numFmtId="4" fontId="1" fillId="0" borderId="10" xfId="1" applyNumberFormat="1" applyFont="1" applyFill="1" applyBorder="1"/>
    <xf numFmtId="4" fontId="1" fillId="0" borderId="0" xfId="1" applyNumberFormat="1" applyFont="1" applyFill="1" applyBorder="1"/>
    <xf numFmtId="4" fontId="1" fillId="0" borderId="11" xfId="1" applyNumberFormat="1" applyFont="1" applyFill="1" applyBorder="1"/>
    <xf numFmtId="0" fontId="1" fillId="0" borderId="0" xfId="1" applyFont="1" applyFill="1" applyBorder="1" applyAlignment="1">
      <alignment horizontal="center"/>
    </xf>
    <xf numFmtId="0" fontId="1" fillId="0" borderId="11" xfId="1" applyFont="1" applyFill="1" applyBorder="1"/>
    <xf numFmtId="0" fontId="1" fillId="0" borderId="10" xfId="1" applyFont="1" applyFill="1" applyBorder="1"/>
    <xf numFmtId="164" fontId="5" fillId="0" borderId="9" xfId="1" applyNumberFormat="1" applyFont="1" applyFill="1" applyBorder="1"/>
    <xf numFmtId="3" fontId="1" fillId="0" borderId="9" xfId="1" applyNumberFormat="1" applyFont="1" applyFill="1" applyBorder="1" applyAlignment="1">
      <alignment horizontal="center"/>
    </xf>
    <xf numFmtId="0" fontId="1" fillId="0" borderId="5" xfId="1" applyFont="1" applyFill="1" applyBorder="1"/>
    <xf numFmtId="164" fontId="1" fillId="0" borderId="5" xfId="1" applyNumberFormat="1" applyFont="1" applyFill="1" applyBorder="1" applyAlignment="1">
      <alignment horizontal="center"/>
    </xf>
    <xf numFmtId="0" fontId="1" fillId="3" borderId="6" xfId="1" applyFont="1" applyFill="1" applyBorder="1"/>
    <xf numFmtId="0" fontId="1" fillId="3" borderId="7" xfId="1" applyFont="1" applyFill="1" applyBorder="1"/>
    <xf numFmtId="0" fontId="1" fillId="0" borderId="8" xfId="1" applyFont="1" applyFill="1" applyBorder="1"/>
    <xf numFmtId="3" fontId="1" fillId="3" borderId="5" xfId="1" applyNumberFormat="1" applyFont="1" applyFill="1" applyBorder="1" applyAlignment="1">
      <alignment horizontal="center"/>
    </xf>
    <xf numFmtId="0" fontId="1" fillId="0" borderId="6" xfId="1" applyFont="1" applyFill="1" applyBorder="1"/>
    <xf numFmtId="0" fontId="1" fillId="0" borderId="7" xfId="1" applyFont="1" applyFill="1" applyBorder="1"/>
    <xf numFmtId="164" fontId="1" fillId="0" borderId="5" xfId="1" applyNumberFormat="1" applyFont="1" applyFill="1" applyBorder="1"/>
    <xf numFmtId="4" fontId="1" fillId="3" borderId="7" xfId="1" applyNumberFormat="1" applyFont="1" applyFill="1" applyBorder="1"/>
    <xf numFmtId="0" fontId="1" fillId="0" borderId="12" xfId="1" applyFont="1" applyFill="1" applyBorder="1"/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15" xfId="1" applyBorder="1"/>
    <xf numFmtId="0" fontId="1" fillId="0" borderId="12" xfId="1" applyBorder="1" applyAlignment="1">
      <alignment horizontal="center"/>
    </xf>
    <xf numFmtId="4" fontId="1" fillId="0" borderId="13" xfId="1" applyNumberFormat="1" applyBorder="1"/>
    <xf numFmtId="4" fontId="1" fillId="0" borderId="14" xfId="1" applyNumberFormat="1" applyBorder="1"/>
    <xf numFmtId="4" fontId="6" fillId="0" borderId="15" xfId="1" applyNumberFormat="1" applyFont="1" applyBorder="1"/>
    <xf numFmtId="0" fontId="1" fillId="3" borderId="0" xfId="1" applyFill="1"/>
    <xf numFmtId="0" fontId="7" fillId="0" borderId="0" xfId="1" applyFont="1"/>
    <xf numFmtId="0" fontId="8" fillId="0" borderId="0" xfId="1" applyFont="1"/>
    <xf numFmtId="0" fontId="2" fillId="0" borderId="0" xfId="1" applyFont="1" applyAlignment="1">
      <alignment horizontal="center"/>
    </xf>
    <xf numFmtId="0" fontId="1" fillId="0" borderId="5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4" fontId="1" fillId="0" borderId="1" xfId="1" applyNumberFormat="1" applyFont="1" applyFill="1" applyBorder="1"/>
    <xf numFmtId="4" fontId="1" fillId="0" borderId="5" xfId="1" applyNumberFormat="1" applyFont="1" applyFill="1" applyBorder="1"/>
    <xf numFmtId="0" fontId="1" fillId="0" borderId="1" xfId="1" applyFont="1" applyFill="1" applyBorder="1"/>
    <xf numFmtId="0" fontId="1" fillId="0" borderId="1" xfId="1" applyFont="1" applyFill="1" applyBorder="1" applyAlignment="1">
      <alignment horizontal="center"/>
    </xf>
    <xf numFmtId="164" fontId="1" fillId="2" borderId="1" xfId="1" applyNumberFormat="1" applyFont="1" applyFill="1" applyBorder="1" applyAlignment="1">
      <alignment horizontal="center"/>
    </xf>
    <xf numFmtId="0" fontId="1" fillId="2" borderId="2" xfId="1" applyFont="1" applyFill="1" applyBorder="1"/>
    <xf numFmtId="0" fontId="1" fillId="2" borderId="3" xfId="1" applyFont="1" applyFill="1" applyBorder="1"/>
    <xf numFmtId="0" fontId="1" fillId="2" borderId="4" xfId="1" applyFont="1" applyFill="1" applyBorder="1"/>
    <xf numFmtId="3" fontId="1" fillId="2" borderId="1" xfId="1" applyNumberFormat="1" applyFont="1" applyFill="1" applyBorder="1" applyAlignment="1">
      <alignment horizontal="center"/>
    </xf>
    <xf numFmtId="0" fontId="1" fillId="0" borderId="3" xfId="1" applyFont="1" applyFill="1" applyBorder="1"/>
    <xf numFmtId="164" fontId="1" fillId="2" borderId="1" xfId="1" applyNumberFormat="1" applyFont="1" applyFill="1" applyBorder="1"/>
    <xf numFmtId="4" fontId="1" fillId="0" borderId="2" xfId="1" applyNumberFormat="1" applyFont="1" applyFill="1" applyBorder="1"/>
    <xf numFmtId="4" fontId="1" fillId="0" borderId="3" xfId="1" applyNumberFormat="1" applyFont="1" applyFill="1" applyBorder="1"/>
    <xf numFmtId="4" fontId="1" fillId="0" borderId="4" xfId="1" applyNumberFormat="1" applyFont="1" applyFill="1" applyBorder="1"/>
    <xf numFmtId="164" fontId="5" fillId="0" borderId="5" xfId="1" applyNumberFormat="1" applyFont="1" applyFill="1" applyBorder="1"/>
    <xf numFmtId="4" fontId="1" fillId="0" borderId="6" xfId="1" applyNumberFormat="1" applyFont="1" applyFill="1" applyBorder="1"/>
    <xf numFmtId="4" fontId="1" fillId="0" borderId="7" xfId="1" applyNumberFormat="1" applyFont="1" applyFill="1" applyBorder="1"/>
    <xf numFmtId="4" fontId="1" fillId="0" borderId="8" xfId="1" applyNumberFormat="1" applyFont="1" applyFill="1" applyBorder="1"/>
    <xf numFmtId="0" fontId="1" fillId="4" borderId="9" xfId="1" applyFont="1" applyFill="1" applyBorder="1" applyAlignment="1">
      <alignment horizontal="center"/>
    </xf>
    <xf numFmtId="164" fontId="1" fillId="4" borderId="9" xfId="1" applyNumberFormat="1" applyFont="1" applyFill="1" applyBorder="1" applyAlignment="1">
      <alignment horizontal="center"/>
    </xf>
    <xf numFmtId="0" fontId="1" fillId="4" borderId="10" xfId="1" applyFont="1" applyFill="1" applyBorder="1"/>
    <xf numFmtId="0" fontId="1" fillId="4" borderId="0" xfId="1" applyFont="1" applyFill="1" applyBorder="1"/>
    <xf numFmtId="0" fontId="1" fillId="4" borderId="11" xfId="1" applyFont="1" applyFill="1" applyBorder="1"/>
    <xf numFmtId="4" fontId="1" fillId="4" borderId="6" xfId="1" applyNumberFormat="1" applyFont="1" applyFill="1" applyBorder="1"/>
    <xf numFmtId="4" fontId="1" fillId="4" borderId="7" xfId="1" applyNumberFormat="1" applyFont="1" applyFill="1" applyBorder="1"/>
    <xf numFmtId="4" fontId="1" fillId="4" borderId="8" xfId="1" applyNumberFormat="1" applyFont="1" applyFill="1" applyBorder="1"/>
    <xf numFmtId="0" fontId="1" fillId="4" borderId="0" xfId="1" applyFill="1"/>
    <xf numFmtId="4" fontId="6" fillId="0" borderId="1" xfId="1" applyNumberFormat="1" applyFont="1" applyBorder="1" applyAlignment="1">
      <alignment horizontal="center" vertical="center"/>
    </xf>
    <xf numFmtId="4" fontId="6" fillId="0" borderId="5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"/>
  <sheetViews>
    <sheetView tabSelected="1" workbookViewId="0">
      <selection activeCell="J23" sqref="J23"/>
    </sheetView>
  </sheetViews>
  <sheetFormatPr baseColWidth="10" defaultColWidth="9.08984375" defaultRowHeight="14.5" x14ac:dyDescent="0.35"/>
  <cols>
    <col min="1" max="1" width="15.90625" style="2" customWidth="1"/>
    <col min="2" max="2" width="8.453125" style="3" bestFit="1" customWidth="1"/>
    <col min="3" max="3" width="9" style="2" customWidth="1"/>
    <col min="4" max="9" width="4" style="2" bestFit="1" customWidth="1"/>
    <col min="10" max="10" width="7.54296875" style="3" customWidth="1"/>
    <col min="11" max="11" width="9.6328125" style="2" customWidth="1"/>
    <col min="12" max="12" width="10" style="2" bestFit="1" customWidth="1"/>
    <col min="13" max="15" width="9" style="2" bestFit="1" customWidth="1"/>
    <col min="16" max="16" width="10" style="2" bestFit="1" customWidth="1"/>
    <col min="17" max="17" width="8.54296875" style="2" customWidth="1"/>
    <col min="18" max="19" width="9.08984375" style="2" bestFit="1" customWidth="1"/>
    <col min="20" max="20" width="8.6328125" style="2" bestFit="1" customWidth="1"/>
    <col min="21" max="21" width="8.08984375" style="2" bestFit="1" customWidth="1"/>
    <col min="22" max="22" width="9.453125" style="2" bestFit="1" customWidth="1"/>
    <col min="23" max="23" width="9.08984375" style="2" bestFit="1" customWidth="1"/>
    <col min="24" max="27" width="11.54296875" style="3" bestFit="1" customWidth="1"/>
    <col min="28" max="28" width="11.54296875" style="2" bestFit="1" customWidth="1"/>
    <col min="29" max="29" width="14" style="2" bestFit="1" customWidth="1"/>
    <col min="30" max="16384" width="9.08984375" style="2"/>
  </cols>
  <sheetData>
    <row r="1" spans="1:40" ht="18.5" x14ac:dyDescent="0.45">
      <c r="A1" s="49" t="s">
        <v>0</v>
      </c>
      <c r="B1" s="49" t="s">
        <v>1</v>
      </c>
    </row>
    <row r="2" spans="1:40" x14ac:dyDescent="0.35">
      <c r="A2" s="1"/>
      <c r="B2" s="51"/>
      <c r="C2" s="1"/>
    </row>
    <row r="3" spans="1:40" s="8" customFormat="1" ht="45" customHeight="1" x14ac:dyDescent="0.35">
      <c r="A3" s="4"/>
      <c r="B3" s="5" t="s">
        <v>31</v>
      </c>
      <c r="C3" s="5" t="s">
        <v>2</v>
      </c>
      <c r="D3" s="83" t="s">
        <v>3</v>
      </c>
      <c r="E3" s="84"/>
      <c r="F3" s="84"/>
      <c r="G3" s="84"/>
      <c r="H3" s="84"/>
      <c r="I3" s="85"/>
      <c r="J3" s="6" t="s">
        <v>4</v>
      </c>
      <c r="K3" s="83" t="s">
        <v>5</v>
      </c>
      <c r="L3" s="84"/>
      <c r="M3" s="84"/>
      <c r="N3" s="84"/>
      <c r="O3" s="84"/>
      <c r="P3" s="85"/>
      <c r="Q3" s="6" t="s">
        <v>6</v>
      </c>
      <c r="R3" s="83" t="s">
        <v>33</v>
      </c>
      <c r="S3" s="84"/>
      <c r="T3" s="84"/>
      <c r="U3" s="84"/>
      <c r="V3" s="84"/>
      <c r="W3" s="85"/>
      <c r="X3" s="86" t="s">
        <v>34</v>
      </c>
      <c r="Y3" s="86" t="s">
        <v>35</v>
      </c>
      <c r="Z3" s="7"/>
      <c r="AA3" s="7"/>
    </row>
    <row r="4" spans="1:40" s="17" customFormat="1" ht="43.5" x14ac:dyDescent="0.35">
      <c r="A4" s="9"/>
      <c r="B4" s="9" t="s">
        <v>30</v>
      </c>
      <c r="C4" s="9" t="s">
        <v>7</v>
      </c>
      <c r="D4" s="10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2" t="s">
        <v>13</v>
      </c>
      <c r="J4" s="13" t="s">
        <v>14</v>
      </c>
      <c r="K4" s="10" t="s">
        <v>8</v>
      </c>
      <c r="L4" s="11" t="s">
        <v>9</v>
      </c>
      <c r="M4" s="11" t="s">
        <v>10</v>
      </c>
      <c r="N4" s="11" t="s">
        <v>11</v>
      </c>
      <c r="O4" s="11" t="s">
        <v>12</v>
      </c>
      <c r="P4" s="12" t="s">
        <v>13</v>
      </c>
      <c r="Q4" s="13" t="s">
        <v>7</v>
      </c>
      <c r="R4" s="14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6" t="s">
        <v>32</v>
      </c>
      <c r="X4" s="87"/>
      <c r="Y4" s="87"/>
      <c r="AN4" s="18" t="s">
        <v>21</v>
      </c>
    </row>
    <row r="5" spans="1:40" s="20" customFormat="1" x14ac:dyDescent="0.35">
      <c r="A5" s="56" t="s">
        <v>22</v>
      </c>
      <c r="B5" s="57">
        <v>126</v>
      </c>
      <c r="C5" s="58">
        <v>4.2999999999999997E-2</v>
      </c>
      <c r="D5" s="59">
        <v>50</v>
      </c>
      <c r="E5" s="60">
        <v>325</v>
      </c>
      <c r="F5" s="60">
        <v>325</v>
      </c>
      <c r="G5" s="60">
        <v>325</v>
      </c>
      <c r="H5" s="60">
        <v>325</v>
      </c>
      <c r="I5" s="61">
        <v>451</v>
      </c>
      <c r="J5" s="62">
        <v>445000</v>
      </c>
      <c r="K5" s="63">
        <v>0.1072323</v>
      </c>
      <c r="L5" s="63">
        <v>5.3661300000000002E-2</v>
      </c>
      <c r="M5" s="63">
        <v>3.9271E-2</v>
      </c>
      <c r="N5" s="63">
        <v>3.9271E-2</v>
      </c>
      <c r="O5" s="63">
        <v>3.9271E-2</v>
      </c>
      <c r="P5" s="63">
        <v>1.79179E-2</v>
      </c>
      <c r="Q5" s="64">
        <v>6.9504999999999997E-2</v>
      </c>
      <c r="R5" s="65">
        <f>SUMPRODUCT(D5:I5,K5:P5)*365</f>
        <v>25247.683421000002</v>
      </c>
      <c r="S5" s="66">
        <f>J5*Q5</f>
        <v>30929.724999999999</v>
      </c>
      <c r="T5" s="66">
        <v>0</v>
      </c>
      <c r="U5" s="66">
        <v>0</v>
      </c>
      <c r="V5" s="66">
        <f>SUM(R5:U5)*0.0511269632</f>
        <v>2872.180293011837</v>
      </c>
      <c r="W5" s="67">
        <f>SUM(R5:V5)</f>
        <v>59049.588714011836</v>
      </c>
      <c r="X5" s="54">
        <f>W5*5</f>
        <v>295247.9435700592</v>
      </c>
      <c r="Y5" s="81">
        <f>X5-X6</f>
        <v>279746.15905011597</v>
      </c>
      <c r="Z5" s="24"/>
      <c r="AA5" s="24"/>
    </row>
    <row r="6" spans="1:40" s="20" customFormat="1" x14ac:dyDescent="0.35">
      <c r="A6" s="29" t="s">
        <v>23</v>
      </c>
      <c r="B6" s="52">
        <f>B5</f>
        <v>126</v>
      </c>
      <c r="C6" s="30">
        <f>C5</f>
        <v>4.2999999999999997E-2</v>
      </c>
      <c r="D6" s="31"/>
      <c r="E6" s="32"/>
      <c r="F6" s="32"/>
      <c r="G6" s="32"/>
      <c r="H6" s="32"/>
      <c r="I6" s="33">
        <v>451</v>
      </c>
      <c r="J6" s="34"/>
      <c r="K6" s="36">
        <v>0.1072323</v>
      </c>
      <c r="L6" s="36">
        <v>5.3661300000000002E-2</v>
      </c>
      <c r="M6" s="36">
        <v>3.9271E-2</v>
      </c>
      <c r="N6" s="36">
        <v>3.9271E-2</v>
      </c>
      <c r="O6" s="36">
        <v>3.9271E-2</v>
      </c>
      <c r="P6" s="36">
        <v>1.79179E-2</v>
      </c>
      <c r="Q6" s="68">
        <f>Q5</f>
        <v>6.9504999999999997E-2</v>
      </c>
      <c r="R6" s="69">
        <f>SUMPRODUCT(D6:I6,K6:P6)*365</f>
        <v>2949.5551085000002</v>
      </c>
      <c r="S6" s="70">
        <f>J6*Q6</f>
        <v>0</v>
      </c>
      <c r="T6" s="38"/>
      <c r="U6" s="38"/>
      <c r="V6" s="70">
        <f>SUM(R6:U6)*0.0511269632</f>
        <v>150.80179548865152</v>
      </c>
      <c r="W6" s="71">
        <f t="shared" ref="W6:W8" si="0">SUM(R6:V6)</f>
        <v>3100.3569039886515</v>
      </c>
      <c r="X6" s="55">
        <f>W6*5</f>
        <v>15501.784519943258</v>
      </c>
      <c r="Y6" s="82"/>
      <c r="Z6" s="24"/>
      <c r="AA6" s="24"/>
    </row>
    <row r="7" spans="1:40" s="20" customFormat="1" x14ac:dyDescent="0.35">
      <c r="A7" s="19" t="s">
        <v>24</v>
      </c>
      <c r="B7" s="72"/>
      <c r="C7" s="73"/>
      <c r="D7" s="26">
        <f>D6</f>
        <v>0</v>
      </c>
      <c r="E7" s="20">
        <f t="shared" ref="E7:H8" si="1">E6</f>
        <v>0</v>
      </c>
      <c r="F7" s="20">
        <f t="shared" si="1"/>
        <v>0</v>
      </c>
      <c r="G7" s="20">
        <f t="shared" si="1"/>
        <v>0</v>
      </c>
      <c r="H7" s="20">
        <f t="shared" si="1"/>
        <v>0</v>
      </c>
      <c r="I7" s="25">
        <v>451</v>
      </c>
      <c r="J7" s="28">
        <f>J6*B7/B6</f>
        <v>0</v>
      </c>
      <c r="K7" s="74"/>
      <c r="L7" s="75"/>
      <c r="M7" s="75"/>
      <c r="N7" s="75"/>
      <c r="O7" s="75"/>
      <c r="P7" s="76"/>
      <c r="Q7" s="27">
        <f>Q5+C7-C6</f>
        <v>2.6505000000000001E-2</v>
      </c>
      <c r="R7" s="21">
        <f>SUMPRODUCT(D7:I7,K7:P7)*365</f>
        <v>0</v>
      </c>
      <c r="S7" s="22">
        <f>J7*Q7</f>
        <v>0</v>
      </c>
      <c r="T7" s="22">
        <f>T6</f>
        <v>0</v>
      </c>
      <c r="U7" s="22">
        <f>U6</f>
        <v>0</v>
      </c>
      <c r="V7" s="22">
        <f>SUM(R7:U7)*0.0511269632</f>
        <v>0</v>
      </c>
      <c r="W7" s="23">
        <f t="shared" si="0"/>
        <v>0</v>
      </c>
      <c r="X7" s="24"/>
      <c r="Y7" s="24"/>
      <c r="Z7" s="24"/>
      <c r="AA7" s="24"/>
    </row>
    <row r="8" spans="1:40" s="20" customFormat="1" x14ac:dyDescent="0.35">
      <c r="A8" s="29" t="s">
        <v>25</v>
      </c>
      <c r="B8" s="52">
        <f>B7</f>
        <v>0</v>
      </c>
      <c r="C8" s="30">
        <f>C7</f>
        <v>0</v>
      </c>
      <c r="D8" s="26">
        <f>D7</f>
        <v>0</v>
      </c>
      <c r="E8" s="20">
        <f t="shared" si="1"/>
        <v>0</v>
      </c>
      <c r="F8" s="20">
        <f t="shared" si="1"/>
        <v>0</v>
      </c>
      <c r="G8" s="20">
        <f t="shared" si="1"/>
        <v>0</v>
      </c>
      <c r="H8" s="20">
        <f t="shared" si="1"/>
        <v>0</v>
      </c>
      <c r="I8" s="33">
        <v>451</v>
      </c>
      <c r="J8" s="28">
        <f>J6*B7/B6</f>
        <v>0</v>
      </c>
      <c r="K8" s="35"/>
      <c r="L8" s="36"/>
      <c r="M8" s="36"/>
      <c r="N8" s="36"/>
      <c r="O8" s="36"/>
      <c r="P8" s="33"/>
      <c r="Q8" s="37"/>
      <c r="R8" s="77"/>
      <c r="S8" s="78"/>
      <c r="T8" s="78"/>
      <c r="U8" s="78"/>
      <c r="V8" s="78"/>
      <c r="W8" s="79">
        <f t="shared" si="0"/>
        <v>0</v>
      </c>
      <c r="X8" s="24"/>
      <c r="Y8" s="24"/>
      <c r="Z8" s="24"/>
      <c r="AA8" s="24"/>
    </row>
    <row r="9" spans="1:40" ht="25.25" customHeight="1" x14ac:dyDescent="0.35">
      <c r="A9" s="39" t="s">
        <v>26</v>
      </c>
      <c r="B9" s="53"/>
      <c r="C9" s="40"/>
      <c r="D9" s="41"/>
      <c r="E9" s="42"/>
      <c r="F9" s="42"/>
      <c r="G9" s="42"/>
      <c r="H9" s="42"/>
      <c r="I9" s="43"/>
      <c r="J9" s="44"/>
      <c r="K9" s="42"/>
      <c r="L9" s="42"/>
      <c r="M9" s="42"/>
      <c r="N9" s="42"/>
      <c r="O9" s="42"/>
      <c r="P9" s="42"/>
      <c r="Q9" s="40"/>
      <c r="R9" s="45">
        <f>R8-R7</f>
        <v>0</v>
      </c>
      <c r="S9" s="46">
        <f t="shared" ref="S9:V9" si="2">S8-S7</f>
        <v>0</v>
      </c>
      <c r="T9" s="46">
        <f t="shared" si="2"/>
        <v>0</v>
      </c>
      <c r="U9" s="46">
        <f t="shared" si="2"/>
        <v>0</v>
      </c>
      <c r="V9" s="46">
        <f t="shared" si="2"/>
        <v>0</v>
      </c>
      <c r="W9" s="47">
        <f>SUM(R9:V9)</f>
        <v>0</v>
      </c>
    </row>
    <row r="11" spans="1:40" x14ac:dyDescent="0.35">
      <c r="C11" s="48"/>
      <c r="D11" s="2" t="s">
        <v>36</v>
      </c>
    </row>
    <row r="12" spans="1:40" x14ac:dyDescent="0.35">
      <c r="C12" s="80"/>
      <c r="D12" s="2" t="s">
        <v>37</v>
      </c>
    </row>
  </sheetData>
  <mergeCells count="6">
    <mergeCell ref="Y5:Y6"/>
    <mergeCell ref="D3:I3"/>
    <mergeCell ref="K3:P3"/>
    <mergeCell ref="R3:W3"/>
    <mergeCell ref="X3:X4"/>
    <mergeCell ref="Y3:Y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1"/>
  <sheetViews>
    <sheetView topLeftCell="B1" workbookViewId="0">
      <selection activeCell="W9" sqref="W9"/>
    </sheetView>
  </sheetViews>
  <sheetFormatPr baseColWidth="10" defaultColWidth="9.08984375" defaultRowHeight="14.5" x14ac:dyDescent="0.35"/>
  <cols>
    <col min="1" max="1" width="15.90625" style="2" customWidth="1"/>
    <col min="2" max="2" width="10.6328125" style="2" customWidth="1"/>
    <col min="3" max="3" width="9" style="2" customWidth="1"/>
    <col min="4" max="9" width="4" style="2" bestFit="1" customWidth="1"/>
    <col min="10" max="10" width="7.54296875" style="3" customWidth="1"/>
    <col min="11" max="11" width="9.6328125" style="2" customWidth="1"/>
    <col min="12" max="12" width="10" style="2" bestFit="1" customWidth="1"/>
    <col min="13" max="15" width="9" style="2" bestFit="1" customWidth="1"/>
    <col min="16" max="16" width="10" style="2" bestFit="1" customWidth="1"/>
    <col min="17" max="17" width="8.54296875" style="2" customWidth="1"/>
    <col min="18" max="19" width="9.08984375" style="2" bestFit="1" customWidth="1"/>
    <col min="20" max="20" width="8.6328125" style="2" bestFit="1" customWidth="1"/>
    <col min="21" max="21" width="8.08984375" style="2" bestFit="1" customWidth="1"/>
    <col min="22" max="22" width="9.453125" style="2" bestFit="1" customWidth="1"/>
    <col min="23" max="23" width="9.08984375" style="2" bestFit="1" customWidth="1"/>
    <col min="24" max="27" width="11.54296875" style="3" bestFit="1" customWidth="1"/>
    <col min="28" max="28" width="11.54296875" style="2" bestFit="1" customWidth="1"/>
    <col min="29" max="29" width="14" style="2" bestFit="1" customWidth="1"/>
    <col min="30" max="16384" width="9.08984375" style="2"/>
  </cols>
  <sheetData>
    <row r="1" spans="1:40" ht="18.5" x14ac:dyDescent="0.45">
      <c r="A1" s="49" t="s">
        <v>27</v>
      </c>
      <c r="B1" s="49"/>
      <c r="C1" s="50"/>
    </row>
    <row r="2" spans="1:40" ht="18.5" x14ac:dyDescent="0.45">
      <c r="A2" s="50"/>
      <c r="B2" s="49" t="s">
        <v>28</v>
      </c>
    </row>
    <row r="3" spans="1:40" s="8" customFormat="1" ht="45" customHeight="1" x14ac:dyDescent="0.35">
      <c r="A3" s="4"/>
      <c r="B3" s="5" t="s">
        <v>31</v>
      </c>
      <c r="C3" s="5" t="s">
        <v>2</v>
      </c>
      <c r="D3" s="83" t="s">
        <v>3</v>
      </c>
      <c r="E3" s="84"/>
      <c r="F3" s="84"/>
      <c r="G3" s="84"/>
      <c r="H3" s="84"/>
      <c r="I3" s="85"/>
      <c r="J3" s="6" t="s">
        <v>4</v>
      </c>
      <c r="K3" s="83" t="s">
        <v>5</v>
      </c>
      <c r="L3" s="84"/>
      <c r="M3" s="84"/>
      <c r="N3" s="84"/>
      <c r="O3" s="84"/>
      <c r="P3" s="85"/>
      <c r="Q3" s="6" t="s">
        <v>6</v>
      </c>
      <c r="R3" s="83" t="s">
        <v>33</v>
      </c>
      <c r="S3" s="84"/>
      <c r="T3" s="84"/>
      <c r="U3" s="84"/>
      <c r="V3" s="84"/>
      <c r="W3" s="85"/>
      <c r="X3" s="86" t="s">
        <v>34</v>
      </c>
      <c r="Y3" s="86" t="s">
        <v>35</v>
      </c>
      <c r="Z3" s="7"/>
      <c r="AA3" s="7"/>
    </row>
    <row r="4" spans="1:40" s="17" customFormat="1" ht="29" x14ac:dyDescent="0.35">
      <c r="A4" s="9"/>
      <c r="B4" s="9" t="s">
        <v>30</v>
      </c>
      <c r="C4" s="9" t="s">
        <v>7</v>
      </c>
      <c r="D4" s="10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2" t="s">
        <v>13</v>
      </c>
      <c r="J4" s="13" t="s">
        <v>14</v>
      </c>
      <c r="K4" s="10" t="s">
        <v>8</v>
      </c>
      <c r="L4" s="11" t="s">
        <v>9</v>
      </c>
      <c r="M4" s="11" t="s">
        <v>10</v>
      </c>
      <c r="N4" s="11" t="s">
        <v>11</v>
      </c>
      <c r="O4" s="11" t="s">
        <v>12</v>
      </c>
      <c r="P4" s="12" t="s">
        <v>13</v>
      </c>
      <c r="Q4" s="13" t="s">
        <v>7</v>
      </c>
      <c r="R4" s="14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6" t="s">
        <v>20</v>
      </c>
      <c r="X4" s="87"/>
      <c r="Y4" s="87"/>
      <c r="AN4" s="18" t="s">
        <v>21</v>
      </c>
    </row>
    <row r="5" spans="1:40" s="20" customFormat="1" x14ac:dyDescent="0.35">
      <c r="A5" s="56" t="s">
        <v>22</v>
      </c>
      <c r="B5" s="57">
        <v>231</v>
      </c>
      <c r="C5" s="58">
        <v>4.2999999999999997E-2</v>
      </c>
      <c r="D5" s="59">
        <v>50</v>
      </c>
      <c r="E5" s="60">
        <v>330</v>
      </c>
      <c r="F5" s="60">
        <v>330</v>
      </c>
      <c r="G5" s="60">
        <v>330</v>
      </c>
      <c r="H5" s="60">
        <v>330</v>
      </c>
      <c r="I5" s="61">
        <v>451</v>
      </c>
      <c r="J5" s="62">
        <v>250000</v>
      </c>
      <c r="K5" s="63">
        <v>0.1072323</v>
      </c>
      <c r="L5" s="63">
        <v>5.3661300000000002E-2</v>
      </c>
      <c r="M5" s="63">
        <v>3.9271E-2</v>
      </c>
      <c r="N5" s="63">
        <v>3.9271E-2</v>
      </c>
      <c r="O5" s="63">
        <v>3.9271E-2</v>
      </c>
      <c r="P5" s="63">
        <v>1.79179E-2</v>
      </c>
      <c r="Q5" s="64">
        <v>6.9504999999999997E-2</v>
      </c>
      <c r="R5" s="65">
        <f>SUMPRODUCT(D5:I5,K5:P5)*365</f>
        <v>25560.624018500002</v>
      </c>
      <c r="S5" s="66">
        <f>J5*Q5</f>
        <v>17376.25</v>
      </c>
      <c r="T5" s="66">
        <v>0</v>
      </c>
      <c r="U5" s="66">
        <v>0</v>
      </c>
      <c r="V5" s="66">
        <f>SUM(R5:U5)*0.0511269632</f>
        <v>2195.2319778668862</v>
      </c>
      <c r="W5" s="67">
        <f>SUM(R5:V5)</f>
        <v>45132.105996366896</v>
      </c>
      <c r="X5" s="54">
        <f>W5*5</f>
        <v>225660.52998183446</v>
      </c>
      <c r="Y5" s="81">
        <f>X5-X6</f>
        <v>210158.7454618912</v>
      </c>
      <c r="Z5" s="24"/>
      <c r="AA5" s="24"/>
    </row>
    <row r="6" spans="1:40" s="20" customFormat="1" x14ac:dyDescent="0.35">
      <c r="A6" s="29" t="s">
        <v>23</v>
      </c>
      <c r="B6" s="52">
        <f>B5</f>
        <v>231</v>
      </c>
      <c r="C6" s="30">
        <f>C5</f>
        <v>4.2999999999999997E-2</v>
      </c>
      <c r="D6" s="31"/>
      <c r="E6" s="32"/>
      <c r="F6" s="32"/>
      <c r="G6" s="32"/>
      <c r="H6" s="32"/>
      <c r="I6" s="33">
        <v>451</v>
      </c>
      <c r="J6" s="34"/>
      <c r="K6" s="36">
        <v>0.1072323</v>
      </c>
      <c r="L6" s="36">
        <v>5.3661300000000002E-2</v>
      </c>
      <c r="M6" s="36">
        <v>3.9271E-2</v>
      </c>
      <c r="N6" s="36">
        <v>3.9271E-2</v>
      </c>
      <c r="O6" s="36">
        <v>3.9271E-2</v>
      </c>
      <c r="P6" s="36">
        <v>1.79179E-2</v>
      </c>
      <c r="Q6" s="68">
        <f>Q5</f>
        <v>6.9504999999999997E-2</v>
      </c>
      <c r="R6" s="69">
        <f>SUMPRODUCT(D6:I6,K6:P6)*365</f>
        <v>2949.5551085000002</v>
      </c>
      <c r="S6" s="70">
        <f>J6*Q6</f>
        <v>0</v>
      </c>
      <c r="T6" s="38"/>
      <c r="U6" s="38"/>
      <c r="V6" s="70">
        <f t="shared" ref="V6" si="0">SUM(R6:U6)*0.0511269632</f>
        <v>150.80179548865152</v>
      </c>
      <c r="W6" s="71">
        <f t="shared" ref="W6:W8" si="1">SUM(R6:V6)</f>
        <v>3100.3569039886515</v>
      </c>
      <c r="X6" s="55">
        <f>W6*5</f>
        <v>15501.784519943258</v>
      </c>
      <c r="Y6" s="82"/>
      <c r="Z6" s="24"/>
      <c r="AA6" s="24"/>
    </row>
    <row r="7" spans="1:40" s="20" customFormat="1" x14ac:dyDescent="0.35">
      <c r="A7" s="19" t="s">
        <v>24</v>
      </c>
      <c r="B7" s="72"/>
      <c r="C7" s="73"/>
      <c r="D7" s="26">
        <f>D6</f>
        <v>0</v>
      </c>
      <c r="E7" s="20">
        <f t="shared" ref="E7:H8" si="2">E6</f>
        <v>0</v>
      </c>
      <c r="F7" s="20">
        <f t="shared" si="2"/>
        <v>0</v>
      </c>
      <c r="G7" s="20">
        <f t="shared" si="2"/>
        <v>0</v>
      </c>
      <c r="H7" s="20">
        <f t="shared" si="2"/>
        <v>0</v>
      </c>
      <c r="I7" s="25">
        <v>451</v>
      </c>
      <c r="J7" s="28">
        <f>J6*B7/B6</f>
        <v>0</v>
      </c>
      <c r="K7" s="74"/>
      <c r="L7" s="75"/>
      <c r="M7" s="75"/>
      <c r="N7" s="75"/>
      <c r="O7" s="75"/>
      <c r="P7" s="76"/>
      <c r="Q7" s="27">
        <f>Q5+C7-C6</f>
        <v>2.6505000000000001E-2</v>
      </c>
      <c r="R7" s="21">
        <f>SUMPRODUCT(D7:I7,K7:P7)*365</f>
        <v>0</v>
      </c>
      <c r="S7" s="22">
        <f>J7*Q7</f>
        <v>0</v>
      </c>
      <c r="T7" s="22">
        <f>T6</f>
        <v>0</v>
      </c>
      <c r="U7" s="22">
        <f>U6</f>
        <v>0</v>
      </c>
      <c r="V7" s="22">
        <f>SUM(R7:U7)*0.0511269632</f>
        <v>0</v>
      </c>
      <c r="W7" s="23">
        <f t="shared" si="1"/>
        <v>0</v>
      </c>
      <c r="X7" s="24"/>
      <c r="Y7" s="24"/>
      <c r="Z7" s="24"/>
      <c r="AA7" s="24"/>
    </row>
    <row r="8" spans="1:40" s="20" customFormat="1" x14ac:dyDescent="0.35">
      <c r="A8" s="29" t="s">
        <v>25</v>
      </c>
      <c r="B8" s="52">
        <f>B7</f>
        <v>0</v>
      </c>
      <c r="C8" s="30">
        <f>C7</f>
        <v>0</v>
      </c>
      <c r="D8" s="26">
        <f>D7</f>
        <v>0</v>
      </c>
      <c r="E8" s="20">
        <f t="shared" si="2"/>
        <v>0</v>
      </c>
      <c r="F8" s="20">
        <f t="shared" si="2"/>
        <v>0</v>
      </c>
      <c r="G8" s="20">
        <f t="shared" si="2"/>
        <v>0</v>
      </c>
      <c r="H8" s="20">
        <f t="shared" si="2"/>
        <v>0</v>
      </c>
      <c r="I8" s="33">
        <v>451</v>
      </c>
      <c r="J8" s="28">
        <f>J6*B7/B6</f>
        <v>0</v>
      </c>
      <c r="K8" s="35"/>
      <c r="L8" s="36"/>
      <c r="M8" s="36"/>
      <c r="N8" s="36"/>
      <c r="O8" s="36"/>
      <c r="P8" s="33"/>
      <c r="Q8" s="37"/>
      <c r="R8" s="77"/>
      <c r="S8" s="78"/>
      <c r="T8" s="78"/>
      <c r="U8" s="78"/>
      <c r="V8" s="78"/>
      <c r="W8" s="79">
        <f t="shared" si="1"/>
        <v>0</v>
      </c>
      <c r="X8" s="24"/>
      <c r="Y8" s="24"/>
      <c r="Z8" s="24"/>
      <c r="AA8" s="24"/>
    </row>
    <row r="9" spans="1:40" ht="24.65" customHeight="1" x14ac:dyDescent="0.35">
      <c r="A9" s="39" t="s">
        <v>26</v>
      </c>
      <c r="B9" s="53"/>
      <c r="C9" s="40"/>
      <c r="D9" s="41"/>
      <c r="E9" s="42"/>
      <c r="F9" s="42"/>
      <c r="G9" s="42"/>
      <c r="H9" s="42"/>
      <c r="I9" s="43"/>
      <c r="J9" s="44"/>
      <c r="K9" s="42"/>
      <c r="L9" s="42"/>
      <c r="M9" s="42"/>
      <c r="N9" s="42"/>
      <c r="O9" s="42"/>
      <c r="P9" s="42"/>
      <c r="Q9" s="40"/>
      <c r="R9" s="45">
        <f>R8-R7</f>
        <v>0</v>
      </c>
      <c r="S9" s="46">
        <f t="shared" ref="S9:V9" si="3">S8-S7</f>
        <v>0</v>
      </c>
      <c r="T9" s="46">
        <f t="shared" si="3"/>
        <v>0</v>
      </c>
      <c r="U9" s="46">
        <f t="shared" si="3"/>
        <v>0</v>
      </c>
      <c r="V9" s="46">
        <f t="shared" si="3"/>
        <v>0</v>
      </c>
      <c r="W9" s="47">
        <f>SUM(R9:V9)</f>
        <v>0</v>
      </c>
    </row>
    <row r="11" spans="1:40" ht="18.5" x14ac:dyDescent="0.45">
      <c r="B11" s="49" t="s">
        <v>29</v>
      </c>
    </row>
    <row r="12" spans="1:40" ht="43.5" x14ac:dyDescent="0.35">
      <c r="A12" s="4"/>
      <c r="B12" s="5" t="s">
        <v>31</v>
      </c>
      <c r="C12" s="5" t="s">
        <v>2</v>
      </c>
      <c r="D12" s="83" t="s">
        <v>3</v>
      </c>
      <c r="E12" s="84"/>
      <c r="F12" s="84"/>
      <c r="G12" s="84"/>
      <c r="H12" s="84"/>
      <c r="I12" s="85"/>
      <c r="J12" s="6" t="s">
        <v>4</v>
      </c>
      <c r="K12" s="83" t="s">
        <v>5</v>
      </c>
      <c r="L12" s="84"/>
      <c r="M12" s="84"/>
      <c r="N12" s="84"/>
      <c r="O12" s="84"/>
      <c r="P12" s="85"/>
      <c r="Q12" s="6" t="s">
        <v>6</v>
      </c>
      <c r="R12" s="83" t="s">
        <v>33</v>
      </c>
      <c r="S12" s="84"/>
      <c r="T12" s="84"/>
      <c r="U12" s="84"/>
      <c r="V12" s="84"/>
      <c r="W12" s="85"/>
      <c r="X12" s="86" t="s">
        <v>34</v>
      </c>
      <c r="Y12" s="86" t="s">
        <v>35</v>
      </c>
    </row>
    <row r="13" spans="1:40" ht="29" x14ac:dyDescent="0.35">
      <c r="A13" s="9"/>
      <c r="B13" s="9" t="s">
        <v>30</v>
      </c>
      <c r="C13" s="9" t="s">
        <v>7</v>
      </c>
      <c r="D13" s="10" t="s">
        <v>8</v>
      </c>
      <c r="E13" s="11" t="s">
        <v>9</v>
      </c>
      <c r="F13" s="11" t="s">
        <v>10</v>
      </c>
      <c r="G13" s="11" t="s">
        <v>11</v>
      </c>
      <c r="H13" s="11" t="s">
        <v>12</v>
      </c>
      <c r="I13" s="12" t="s">
        <v>13</v>
      </c>
      <c r="J13" s="13" t="s">
        <v>14</v>
      </c>
      <c r="K13" s="10" t="s">
        <v>8</v>
      </c>
      <c r="L13" s="11" t="s">
        <v>9</v>
      </c>
      <c r="M13" s="11" t="s">
        <v>10</v>
      </c>
      <c r="N13" s="11" t="s">
        <v>11</v>
      </c>
      <c r="O13" s="11" t="s">
        <v>12</v>
      </c>
      <c r="P13" s="12" t="s">
        <v>13</v>
      </c>
      <c r="Q13" s="13" t="s">
        <v>7</v>
      </c>
      <c r="R13" s="14" t="s">
        <v>15</v>
      </c>
      <c r="S13" s="15" t="s">
        <v>16</v>
      </c>
      <c r="T13" s="15" t="s">
        <v>17</v>
      </c>
      <c r="U13" s="15" t="s">
        <v>18</v>
      </c>
      <c r="V13" s="15" t="s">
        <v>19</v>
      </c>
      <c r="W13" s="16" t="s">
        <v>20</v>
      </c>
      <c r="X13" s="87"/>
      <c r="Y13" s="87"/>
    </row>
    <row r="14" spans="1:40" x14ac:dyDescent="0.35">
      <c r="A14" s="56" t="s">
        <v>22</v>
      </c>
      <c r="B14" s="57">
        <v>408</v>
      </c>
      <c r="C14" s="58">
        <v>4.2999999999999997E-2</v>
      </c>
      <c r="D14" s="59">
        <v>50</v>
      </c>
      <c r="E14" s="60">
        <v>330</v>
      </c>
      <c r="F14" s="60">
        <v>330</v>
      </c>
      <c r="G14" s="60">
        <v>330</v>
      </c>
      <c r="H14" s="60">
        <v>330</v>
      </c>
      <c r="I14" s="61">
        <v>451</v>
      </c>
      <c r="J14" s="62">
        <v>450000</v>
      </c>
      <c r="K14" s="63">
        <v>0.1072323</v>
      </c>
      <c r="L14" s="63">
        <v>5.3661300000000002E-2</v>
      </c>
      <c r="M14" s="63">
        <v>3.9271E-2</v>
      </c>
      <c r="N14" s="63">
        <v>3.9271E-2</v>
      </c>
      <c r="O14" s="63">
        <v>3.9271E-2</v>
      </c>
      <c r="P14" s="63">
        <v>1.79179E-2</v>
      </c>
      <c r="Q14" s="64">
        <v>6.9504999999999997E-2</v>
      </c>
      <c r="R14" s="65">
        <f>SUMPRODUCT(D14:I14,K14:P14)*365</f>
        <v>25560.624018500002</v>
      </c>
      <c r="S14" s="66">
        <f>J14*Q14</f>
        <v>31277.25</v>
      </c>
      <c r="T14" s="66">
        <v>0</v>
      </c>
      <c r="U14" s="66">
        <v>0</v>
      </c>
      <c r="V14" s="66">
        <f>SUM(R14:U14)*0.0511269632</f>
        <v>2905.9478933100859</v>
      </c>
      <c r="W14" s="67">
        <f>SUM(R14:V14)</f>
        <v>59743.82191181009</v>
      </c>
      <c r="X14" s="54">
        <f>W14*5</f>
        <v>298719.10955905047</v>
      </c>
      <c r="Y14" s="81">
        <f>X14-X15</f>
        <v>283217.32503910724</v>
      </c>
    </row>
    <row r="15" spans="1:40" x14ac:dyDescent="0.35">
      <c r="A15" s="29" t="s">
        <v>23</v>
      </c>
      <c r="B15" s="52">
        <f>B14</f>
        <v>408</v>
      </c>
      <c r="C15" s="30">
        <f>C14</f>
        <v>4.2999999999999997E-2</v>
      </c>
      <c r="D15" s="32"/>
      <c r="E15" s="32"/>
      <c r="F15" s="32"/>
      <c r="G15" s="32"/>
      <c r="H15" s="32"/>
      <c r="I15" s="33">
        <v>451</v>
      </c>
      <c r="J15" s="34"/>
      <c r="K15" s="36">
        <v>0.1072323</v>
      </c>
      <c r="L15" s="36">
        <v>5.3661300000000002E-2</v>
      </c>
      <c r="M15" s="36">
        <v>3.9271E-2</v>
      </c>
      <c r="N15" s="36">
        <v>3.9271E-2</v>
      </c>
      <c r="O15" s="36">
        <v>3.9271E-2</v>
      </c>
      <c r="P15" s="36">
        <v>1.79179E-2</v>
      </c>
      <c r="Q15" s="68">
        <f>Q14</f>
        <v>6.9504999999999997E-2</v>
      </c>
      <c r="R15" s="69">
        <f t="shared" ref="R15:R16" si="4">SUMPRODUCT(D15:I15,K15:P15)*365</f>
        <v>2949.5551085000002</v>
      </c>
      <c r="S15" s="70">
        <f>J15*Q15</f>
        <v>0</v>
      </c>
      <c r="T15" s="38"/>
      <c r="U15" s="38"/>
      <c r="V15" s="70">
        <f>SUM(R15:U15)*0.0511269632</f>
        <v>150.80179548865152</v>
      </c>
      <c r="W15" s="71">
        <f t="shared" ref="W15:W17" si="5">SUM(R15:V15)</f>
        <v>3100.3569039886515</v>
      </c>
      <c r="X15" s="55">
        <f>W15*5</f>
        <v>15501.784519943258</v>
      </c>
      <c r="Y15" s="82"/>
    </row>
    <row r="16" spans="1:40" x14ac:dyDescent="0.35">
      <c r="A16" s="19" t="s">
        <v>24</v>
      </c>
      <c r="B16" s="72"/>
      <c r="C16" s="73"/>
      <c r="D16" s="26">
        <f>D15</f>
        <v>0</v>
      </c>
      <c r="E16" s="20">
        <f t="shared" ref="E16:H17" si="6">E15</f>
        <v>0</v>
      </c>
      <c r="F16" s="20">
        <f t="shared" si="6"/>
        <v>0</v>
      </c>
      <c r="G16" s="20">
        <f t="shared" si="6"/>
        <v>0</v>
      </c>
      <c r="H16" s="20">
        <f t="shared" si="6"/>
        <v>0</v>
      </c>
      <c r="I16" s="25">
        <v>451</v>
      </c>
      <c r="J16" s="28">
        <f>J15*B16/B15</f>
        <v>0</v>
      </c>
      <c r="K16" s="74"/>
      <c r="L16" s="75"/>
      <c r="M16" s="75"/>
      <c r="N16" s="75"/>
      <c r="O16" s="75"/>
      <c r="P16" s="76"/>
      <c r="Q16" s="27">
        <f>Q14+C16-C15</f>
        <v>2.6505000000000001E-2</v>
      </c>
      <c r="R16" s="21">
        <f t="shared" si="4"/>
        <v>0</v>
      </c>
      <c r="S16" s="22">
        <f>J16*Q16</f>
        <v>0</v>
      </c>
      <c r="T16" s="22">
        <f>T15</f>
        <v>0</v>
      </c>
      <c r="U16" s="22">
        <f>U15</f>
        <v>0</v>
      </c>
      <c r="V16" s="22">
        <f>SUM(R16:U16)*0.0511269632</f>
        <v>0</v>
      </c>
      <c r="W16" s="23">
        <f t="shared" si="5"/>
        <v>0</v>
      </c>
    </row>
    <row r="17" spans="1:23" x14ac:dyDescent="0.35">
      <c r="A17" s="29" t="s">
        <v>25</v>
      </c>
      <c r="B17" s="52">
        <f>B16</f>
        <v>0</v>
      </c>
      <c r="C17" s="30">
        <f>C16</f>
        <v>0</v>
      </c>
      <c r="D17" s="26">
        <f>D16</f>
        <v>0</v>
      </c>
      <c r="E17" s="20">
        <f t="shared" si="6"/>
        <v>0</v>
      </c>
      <c r="F17" s="20">
        <f t="shared" si="6"/>
        <v>0</v>
      </c>
      <c r="G17" s="20">
        <f t="shared" si="6"/>
        <v>0</v>
      </c>
      <c r="H17" s="20">
        <f t="shared" si="6"/>
        <v>0</v>
      </c>
      <c r="I17" s="33">
        <v>451</v>
      </c>
      <c r="J17" s="28">
        <f>J15*B16/B15</f>
        <v>0</v>
      </c>
      <c r="K17" s="35"/>
      <c r="L17" s="36"/>
      <c r="M17" s="36"/>
      <c r="N17" s="36"/>
      <c r="O17" s="36"/>
      <c r="P17" s="33"/>
      <c r="Q17" s="37"/>
      <c r="R17" s="77"/>
      <c r="S17" s="78"/>
      <c r="T17" s="78"/>
      <c r="U17" s="78"/>
      <c r="V17" s="78"/>
      <c r="W17" s="79">
        <f t="shared" si="5"/>
        <v>0</v>
      </c>
    </row>
    <row r="18" spans="1:23" ht="25.75" customHeight="1" x14ac:dyDescent="0.35">
      <c r="A18" s="39" t="s">
        <v>26</v>
      </c>
      <c r="B18" s="53"/>
      <c r="C18" s="40"/>
      <c r="D18" s="41"/>
      <c r="E18" s="42"/>
      <c r="F18" s="42"/>
      <c r="G18" s="42"/>
      <c r="H18" s="42"/>
      <c r="I18" s="43"/>
      <c r="J18" s="44"/>
      <c r="K18" s="42"/>
      <c r="L18" s="42"/>
      <c r="M18" s="42"/>
      <c r="N18" s="42"/>
      <c r="O18" s="42"/>
      <c r="P18" s="42"/>
      <c r="Q18" s="40"/>
      <c r="R18" s="45">
        <f>R17-R16</f>
        <v>0</v>
      </c>
      <c r="S18" s="46">
        <f t="shared" ref="S18:V18" si="7">S17-S16</f>
        <v>0</v>
      </c>
      <c r="T18" s="46">
        <f t="shared" si="7"/>
        <v>0</v>
      </c>
      <c r="U18" s="46">
        <f t="shared" si="7"/>
        <v>0</v>
      </c>
      <c r="V18" s="46">
        <f t="shared" si="7"/>
        <v>0</v>
      </c>
      <c r="W18" s="47">
        <f>SUM(R18:V18)</f>
        <v>0</v>
      </c>
    </row>
    <row r="20" spans="1:23" x14ac:dyDescent="0.35">
      <c r="C20" s="48"/>
      <c r="D20" s="2" t="s">
        <v>36</v>
      </c>
    </row>
    <row r="21" spans="1:23" x14ac:dyDescent="0.35">
      <c r="C21" s="80"/>
      <c r="D21" s="2" t="s">
        <v>37</v>
      </c>
    </row>
  </sheetData>
  <mergeCells count="12">
    <mergeCell ref="Y3:Y4"/>
    <mergeCell ref="Y5:Y6"/>
    <mergeCell ref="Y12:Y13"/>
    <mergeCell ref="Y14:Y15"/>
    <mergeCell ref="X3:X4"/>
    <mergeCell ref="X12:X13"/>
    <mergeCell ref="D3:I3"/>
    <mergeCell ref="K3:P3"/>
    <mergeCell ref="R3:W3"/>
    <mergeCell ref="D12:I12"/>
    <mergeCell ref="K12:P12"/>
    <mergeCell ref="R12:W1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cta Apertura" ma:contentTypeID="0x010100A295CA58B9CFE1418C1791AAB58ADF150037649CBCF4EE624BA759BEFA83145371" ma:contentTypeVersion="11" ma:contentTypeDescription="" ma:contentTypeScope="" ma:versionID="4a23e994fdc606204382ae750455a1ef">
  <xsd:schema xmlns:xsd="http://www.w3.org/2001/XMLSchema" xmlns:xs="http://www.w3.org/2001/XMLSchema" xmlns:p="http://schemas.microsoft.com/office/2006/metadata/properties" xmlns:ns1="bd654872-8e8f-4f8d-b188-3a9adf81b3ab" targetNamespace="http://schemas.microsoft.com/office/2006/metadata/properties" ma:root="true" ma:fieldsID="58903d1460105c30488201c64e92dbb3" ns1:_="">
    <xsd:import namespace="bd654872-8e8f-4f8d-b188-3a9adf81b3ab"/>
    <xsd:element name="properties">
      <xsd:complexType>
        <xsd:sequence>
          <xsd:element name="documentManagement">
            <xsd:complexType>
              <xsd:all>
                <xsd:element ref="ns1:Tipo_x0020_documento" minOccurs="0"/>
                <xsd:element ref="ns1:Descripcion" minOccurs="0"/>
                <xsd:element ref="ns1:N_x002e__x0020_Expdte_x002e_" minOccurs="0"/>
                <xsd:element ref="ns1:Observacion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654872-8e8f-4f8d-b188-3a9adf81b3ab" elementFormDefault="qualified">
    <xsd:import namespace="http://schemas.microsoft.com/office/2006/documentManagement/types"/>
    <xsd:import namespace="http://schemas.microsoft.com/office/infopath/2007/PartnerControls"/>
    <xsd:element name="Tipo_x0020_documento" ma:index="0" nillable="true" ma:displayName="Tipo documento" ma:format="Dropdown" ma:internalName="Tipo_x0020_documento" ma:readOnly="false">
      <xsd:simpleType>
        <xsd:union memberTypes="dms:Text">
          <xsd:simpleType>
            <xsd:restriction base="dms:Choice">
              <xsd:enumeration value="Acta Apertura"/>
              <xsd:enumeration value="Admisión"/>
              <xsd:enumeration value="Adjudicación"/>
              <xsd:enumeration value="Anuncios"/>
              <xsd:enumeration value="Comunicado Adjudicación"/>
              <xsd:enumeration value="Condicionado"/>
              <xsd:enumeration value="Contrato"/>
              <xsd:enumeration value="Convocatoria"/>
              <xsd:enumeration value="Empresas"/>
              <xsd:enumeration value="Excel control"/>
              <xsd:enumeration value="Exclusión"/>
              <xsd:enumeration value="Inadmisión"/>
              <xsd:enumeration value="Informe técnico"/>
              <xsd:enumeration value="Ofertas"/>
              <xsd:enumeration value="Pedido"/>
              <xsd:enumeration value="Propuesta Adjudicación"/>
              <xsd:enumeration value="Requerimiento"/>
              <xsd:enumeration value="Solicitud oferta"/>
              <xsd:enumeration value="Valoración Técnica"/>
              <xsd:enumeration value="Otros"/>
            </xsd:restriction>
          </xsd:simpleType>
        </xsd:union>
      </xsd:simpleType>
    </xsd:element>
    <xsd:element name="Descripcion" ma:index="2" nillable="true" ma:displayName="Expediente" ma:indexed="true" ma:list="{557cc037-620f-4b22-880d-9b83508c8a59}" ma:internalName="Descripcion" ma:readOnly="false" ma:showField="Title">
      <xsd:simpleType>
        <xsd:restriction base="dms:Lookup"/>
      </xsd:simpleType>
    </xsd:element>
    <xsd:element name="N_x002e__x0020_Expdte_x002e_" ma:index="3" nillable="true" ma:displayName="N. Expdte." ma:list="{557cc037-620f-4b22-880d-9b83508c8a59}" ma:internalName="N_x002e__x0020_Expdte_x002e_" ma:readOnly="false" ma:showField="N_x002e__x0020_Expdte_x002e_">
      <xsd:simpleType>
        <xsd:restriction base="dms:Lookup"/>
      </xsd:simpleType>
    </xsd:element>
    <xsd:element name="Observaciones" ma:index="4" nillable="true" ma:displayName="Observaciones" ma:internalName="Observaciones" ma:readOnly="fals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Tipo de contenido" ma:readOnly="true"/>
        <xsd:element ref="dc:title" minOccurs="0" maxOccurs="1" ma:index="11" ma:displayName="Ti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_x002e__x0020_Expdte_x002e_ xmlns="bd654872-8e8f-4f8d-b188-3a9adf81b3ab" xsi:nil="true"/>
    <Observaciones xmlns="bd654872-8e8f-4f8d-b188-3a9adf81b3ab" xsi:nil="true"/>
    <Descripcion xmlns="bd654872-8e8f-4f8d-b188-3a9adf81b3ab" xsi:nil="true"/>
    <Tipo_x0020_documento xmlns="bd654872-8e8f-4f8d-b188-3a9adf81b3a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D3E07E-8989-4306-9BDF-01CB204FF1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654872-8e8f-4f8d-b188-3a9adf81b3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DF2D7B-1D9C-44CF-8C98-AD5D9457031A}">
  <ds:schemaRefs>
    <ds:schemaRef ds:uri="bd654872-8e8f-4f8d-b188-3a9adf81b3ab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BC9A896-BAEA-4C5F-83C6-2110078716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>SCPSA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Horcada Lautre</dc:creator>
  <cp:lastModifiedBy>Monica Eneterreaga Echepare</cp:lastModifiedBy>
  <dcterms:created xsi:type="dcterms:W3CDTF">2020-12-13T15:39:51Z</dcterms:created>
  <dcterms:modified xsi:type="dcterms:W3CDTF">2020-12-30T10:56:47Z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0x010100A295CA58B9CFE1418C1791AAB58ADF150037649CBCF4EE624BA759BEFA83145371</vt:lpwstr>
  </property>
</Properties>
</file>