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40" windowHeight="12570" activeTab="1"/>
  </bookViews>
  <sheets>
    <sheet name="LOTE 1" sheetId="1" r:id="rId1"/>
    <sheet name="LOTE 2" sheetId="4" r:id="rId2"/>
    <sheet name="Datos LOTE 1" sheetId="6" r:id="rId3"/>
    <sheet name="Datos LOTE 2" sheetId="7" r:id="rId4"/>
  </sheets>
  <definedNames>
    <definedName name="_xlnm._FilterDatabase" localSheetId="3" hidden="1">'Datos LOTE 2'!$A$2:$M$2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1" i="1" l="1"/>
  <c r="D62" i="1"/>
  <c r="E62" i="1"/>
  <c r="F62" i="1"/>
  <c r="G62" i="1"/>
  <c r="H62" i="1"/>
  <c r="C62" i="1"/>
  <c r="D61" i="1"/>
  <c r="F61" i="1"/>
  <c r="G61" i="1"/>
  <c r="H61" i="1"/>
  <c r="C61" i="1"/>
  <c r="D60" i="1"/>
  <c r="E60" i="1"/>
  <c r="C60" i="1"/>
  <c r="C34" i="1"/>
  <c r="E45" i="1" l="1"/>
  <c r="E66" i="4"/>
  <c r="C94" i="4" s="1"/>
  <c r="E81" i="4"/>
  <c r="E82" i="4"/>
  <c r="D80" i="4"/>
  <c r="D81" i="4"/>
  <c r="D82" i="4"/>
  <c r="C80" i="4"/>
  <c r="C81" i="4"/>
  <c r="C82" i="4"/>
  <c r="C79" i="4"/>
  <c r="C35" i="1" l="1"/>
  <c r="E96" i="4" l="1"/>
  <c r="E97" i="4"/>
  <c r="D95" i="4"/>
  <c r="D96" i="4"/>
  <c r="D97" i="4"/>
  <c r="C95" i="4"/>
  <c r="C96" i="4"/>
  <c r="C97" i="4"/>
  <c r="E58" i="4"/>
  <c r="E59" i="4"/>
  <c r="D57" i="4"/>
  <c r="D58" i="4"/>
  <c r="D59" i="4"/>
  <c r="C57" i="4"/>
  <c r="C58" i="4"/>
  <c r="C59" i="4"/>
  <c r="C56" i="4"/>
  <c r="E107" i="4" l="1"/>
  <c r="E106" i="4"/>
  <c r="E108" i="4"/>
  <c r="E105" i="4"/>
  <c r="D106" i="4"/>
  <c r="D107" i="4"/>
  <c r="D108" i="4"/>
  <c r="D105" i="4"/>
  <c r="C106" i="4"/>
  <c r="C107" i="4"/>
  <c r="C108" i="4"/>
  <c r="C105" i="4"/>
  <c r="C72" i="1"/>
  <c r="C73" i="1"/>
  <c r="C71" i="1"/>
  <c r="F107" i="4" l="1"/>
  <c r="G107" i="4" s="1"/>
  <c r="F106" i="4"/>
  <c r="G106" i="4" s="1"/>
  <c r="F108" i="4"/>
  <c r="G108" i="4" s="1"/>
  <c r="F105" i="4"/>
  <c r="G105" i="4" s="1"/>
  <c r="G109" i="4" l="1"/>
  <c r="D36" i="1" l="1"/>
  <c r="E36" i="1"/>
  <c r="F36" i="1"/>
  <c r="G36" i="1"/>
  <c r="H36" i="1"/>
  <c r="C36" i="1"/>
  <c r="D35" i="1"/>
  <c r="E35" i="1"/>
  <c r="F35" i="1"/>
  <c r="G35" i="1"/>
  <c r="H35" i="1"/>
  <c r="D34" i="1"/>
  <c r="E34" i="1"/>
  <c r="D72" i="1" l="1"/>
  <c r="D73" i="1"/>
  <c r="E73" i="1"/>
  <c r="D71" i="1"/>
  <c r="E72" i="1"/>
  <c r="E71" i="1"/>
  <c r="H4" i="7"/>
  <c r="H5" i="7"/>
  <c r="H6" i="7"/>
  <c r="H3" i="7"/>
  <c r="F71" i="1" l="1"/>
  <c r="G71" i="1" s="1"/>
  <c r="F73" i="1"/>
  <c r="G73" i="1" s="1"/>
  <c r="F72" i="1"/>
  <c r="G72" i="1" s="1"/>
  <c r="G74" i="1" l="1"/>
</calcChain>
</file>

<file path=xl/sharedStrings.xml><?xml version="1.0" encoding="utf-8"?>
<sst xmlns="http://schemas.openxmlformats.org/spreadsheetml/2006/main" count="454" uniqueCount="83">
  <si>
    <t>TARIFAS</t>
  </si>
  <si>
    <t>TOTAL</t>
  </si>
  <si>
    <t>2.1A</t>
  </si>
  <si>
    <t>2.1DHA</t>
  </si>
  <si>
    <t>3.0A</t>
  </si>
  <si>
    <t>3.1A</t>
  </si>
  <si>
    <t>6.1A</t>
  </si>
  <si>
    <t>P1 (kW)</t>
  </si>
  <si>
    <t>P2 (kW)</t>
  </si>
  <si>
    <t>P3 (kW)</t>
  </si>
  <si>
    <t>P4 (kW)</t>
  </si>
  <si>
    <t>P5 (kW)</t>
  </si>
  <si>
    <t>P6 (kW)</t>
  </si>
  <si>
    <t>CONSUMOS ANUALES</t>
  </si>
  <si>
    <t xml:space="preserve">Término de Potencia </t>
  </si>
  <si>
    <t>P 1</t>
  </si>
  <si>
    <t>P 2</t>
  </si>
  <si>
    <t>P 3</t>
  </si>
  <si>
    <t>P 4</t>
  </si>
  <si>
    <t>P 5</t>
  </si>
  <si>
    <t>P 6</t>
  </si>
  <si>
    <t xml:space="preserve">Término de Energía </t>
  </si>
  <si>
    <t>Termino de Potencia ATR -  Enero 2019  (€/kW/año)</t>
  </si>
  <si>
    <t>COSTES DE ATR</t>
  </si>
  <si>
    <t>Termino de Energía ATR -  Enero 2019  (€/MWh)</t>
  </si>
  <si>
    <t>OMIP</t>
  </si>
  <si>
    <t>(€/MWh)</t>
  </si>
  <si>
    <t>---</t>
  </si>
  <si>
    <t>IE</t>
  </si>
  <si>
    <t>Total</t>
  </si>
  <si>
    <t>POTENCIA CONTRATADA</t>
  </si>
  <si>
    <t>Tarifa</t>
  </si>
  <si>
    <t>kWh P1</t>
  </si>
  <si>
    <t xml:space="preserve"> kWh P2</t>
  </si>
  <si>
    <t>kWh P3</t>
  </si>
  <si>
    <t>6.2</t>
  </si>
  <si>
    <t>COSTES ENERGÍA OMIE</t>
  </si>
  <si>
    <t>OMIE</t>
  </si>
  <si>
    <t>COSTES ENERGÍA OMIP</t>
  </si>
  <si>
    <t>Apuntamientos</t>
  </si>
  <si>
    <t>C1omie OFERTADO  (€/MWh)</t>
  </si>
  <si>
    <t>Apuntamientos Omie</t>
  </si>
  <si>
    <t>C2 OFERTADO</t>
  </si>
  <si>
    <t>Termino de Energía COMPLETO OMIE  (€/MWh)</t>
  </si>
  <si>
    <t>Termino de Energía COMPLETO OMIP (€/MWh)</t>
  </si>
  <si>
    <t>Omie</t>
  </si>
  <si>
    <t>Omip</t>
  </si>
  <si>
    <t>Térm. Potencia</t>
  </si>
  <si>
    <t>Térm. Energía</t>
  </si>
  <si>
    <t>(C1)
TARIFA</t>
  </si>
  <si>
    <t>PRECIOS POR PERIODOS HORARIOS (€/MWh)</t>
  </si>
  <si>
    <t>Desglose de conceptos regulados por la legislación eléctrica (excepto ATR).</t>
  </si>
  <si>
    <t>P1</t>
  </si>
  <si>
    <t>P2</t>
  </si>
  <si>
    <t>P3</t>
  </si>
  <si>
    <t>P4</t>
  </si>
  <si>
    <t>P5</t>
  </si>
  <si>
    <t>P6</t>
  </si>
  <si>
    <t>Pérdidas</t>
  </si>
  <si>
    <t>SSCC</t>
  </si>
  <si>
    <t>Serv. Interrumpibilidad</t>
  </si>
  <si>
    <t>Pagos por Capacidad</t>
  </si>
  <si>
    <t>Pagos OMIE</t>
  </si>
  <si>
    <t>Pagos OS (REE)</t>
  </si>
  <si>
    <t>6.1</t>
  </si>
  <si>
    <t>A efectos de valoración de ofertas se consideran el siguiente desglose de conceptos:</t>
  </si>
  <si>
    <t>3.1</t>
  </si>
  <si>
    <t>Termino de Energía (€/MWh)</t>
  </si>
  <si>
    <t>Termino de Energía OMIP  (€/MWh)</t>
  </si>
  <si>
    <t>kWh P4</t>
  </si>
  <si>
    <t>kWh P5</t>
  </si>
  <si>
    <t>kWh P6</t>
  </si>
  <si>
    <t>Apuntamientos Omip</t>
  </si>
  <si>
    <t>Coste solo energía con ATR energía sin IE</t>
  </si>
  <si>
    <t>SE  TOMARÁN CIFRAS CON 4 DECIMALES MÁXIMO</t>
  </si>
  <si>
    <t>CGomie:</t>
  </si>
  <si>
    <t>CGomip:</t>
  </si>
  <si>
    <t>Datos a ofertar (celdas en color verde)</t>
  </si>
  <si>
    <t>PRECIO MÁXIMO DE LICITACIÓN</t>
  </si>
  <si>
    <t xml:space="preserve">PRECIO OFERTADO </t>
  </si>
  <si>
    <t>PRECIO OFERTADO LOTE 1 (EN EUROS)</t>
  </si>
  <si>
    <t>PRECIO OFERTADO LOTE 2 (EN EUROS)</t>
  </si>
  <si>
    <t>C2 OFERTADO (MISMO VALOR QUE EN LA PARTE OMIE)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</si>
</sst>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_-* #,##0_-;\-* #,##0_-;_-* &quot;-&quot;??_-;_-@_-"/>
    <numFmt numFmtId="166" formatCode="0.000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132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2" fillId="0" borderId="7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6" xfId="0" applyBorder="1"/>
    <xf numFmtId="0" fontId="0" fillId="0" borderId="9" xfId="0" applyBorder="1"/>
    <xf numFmtId="0" fontId="2" fillId="2" borderId="4" xfId="0" applyFont="1" applyFill="1" applyBorder="1" applyAlignment="1">
      <alignment vertical="center"/>
    </xf>
    <xf numFmtId="0" fontId="0" fillId="0" borderId="12" xfId="0" applyBorder="1"/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6" borderId="6" xfId="2" applyFont="1" applyFill="1" applyBorder="1" applyAlignment="1">
      <alignment horizontal="center" vertical="center" wrapText="1"/>
    </xf>
    <xf numFmtId="49" fontId="6" fillId="6" borderId="19" xfId="2" applyNumberFormat="1" applyFont="1" applyFill="1" applyBorder="1" applyAlignment="1">
      <alignment horizontal="center" vertical="center" wrapText="1"/>
    </xf>
    <xf numFmtId="3" fontId="7" fillId="0" borderId="6" xfId="0" applyNumberFormat="1" applyFont="1" applyBorder="1"/>
    <xf numFmtId="0" fontId="0" fillId="0" borderId="9" xfId="0" applyFill="1" applyBorder="1"/>
    <xf numFmtId="0" fontId="0" fillId="0" borderId="0" xfId="0" applyFill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9" fillId="0" borderId="26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10" fontId="9" fillId="0" borderId="6" xfId="3" applyNumberFormat="1" applyFont="1" applyBorder="1"/>
    <xf numFmtId="166" fontId="9" fillId="0" borderId="6" xfId="0" applyNumberFormat="1" applyFont="1" applyBorder="1" applyAlignment="1">
      <alignment vertical="center"/>
    </xf>
    <xf numFmtId="0" fontId="9" fillId="0" borderId="23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10" fontId="0" fillId="0" borderId="6" xfId="3" applyNumberFormat="1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30" xfId="0" quotePrefix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Fill="1" applyBorder="1" applyAlignment="1">
      <alignment horizontal="center"/>
    </xf>
    <xf numFmtId="0" fontId="2" fillId="0" borderId="0" xfId="0" applyFont="1" applyFill="1" applyBorder="1" applyAlignment="1">
      <alignment horizontal="left" vertical="center"/>
    </xf>
    <xf numFmtId="0" fontId="0" fillId="4" borderId="33" xfId="0" quotePrefix="1" applyFill="1" applyBorder="1" applyAlignment="1">
      <alignment horizontal="center"/>
    </xf>
    <xf numFmtId="0" fontId="0" fillId="4" borderId="34" xfId="0" quotePrefix="1" applyFill="1" applyBorder="1" applyAlignment="1">
      <alignment horizontal="center"/>
    </xf>
    <xf numFmtId="0" fontId="1" fillId="8" borderId="1" xfId="0" applyFont="1" applyFill="1" applyBorder="1"/>
    <xf numFmtId="0" fontId="1" fillId="9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5" fontId="0" fillId="0" borderId="6" xfId="1" applyNumberFormat="1" applyFont="1" applyBorder="1" applyAlignment="1">
      <alignment horizontal="center"/>
    </xf>
    <xf numFmtId="165" fontId="1" fillId="3" borderId="3" xfId="0" applyNumberFormat="1" applyFont="1" applyFill="1" applyBorder="1" applyAlignment="1">
      <alignment horizontal="center" vertical="center"/>
    </xf>
    <xf numFmtId="165" fontId="0" fillId="0" borderId="32" xfId="1" applyNumberFormat="1" applyFont="1" applyBorder="1" applyAlignment="1">
      <alignment horizontal="center"/>
    </xf>
    <xf numFmtId="165" fontId="0" fillId="0" borderId="33" xfId="1" applyNumberFormat="1" applyFont="1" applyBorder="1" applyAlignment="1">
      <alignment horizontal="center"/>
    </xf>
    <xf numFmtId="165" fontId="0" fillId="0" borderId="34" xfId="1" applyNumberFormat="1" applyFont="1" applyBorder="1" applyAlignment="1">
      <alignment horizontal="center"/>
    </xf>
    <xf numFmtId="165" fontId="0" fillId="0" borderId="12" xfId="1" applyNumberFormat="1" applyFont="1" applyBorder="1" applyAlignment="1">
      <alignment horizontal="center"/>
    </xf>
    <xf numFmtId="165" fontId="0" fillId="0" borderId="13" xfId="1" applyNumberFormat="1" applyFont="1" applyBorder="1" applyAlignment="1">
      <alignment horizontal="center"/>
    </xf>
    <xf numFmtId="165" fontId="0" fillId="0" borderId="9" xfId="1" applyNumberFormat="1" applyFont="1" applyBorder="1" applyAlignment="1">
      <alignment horizontal="center"/>
    </xf>
    <xf numFmtId="165" fontId="0" fillId="0" borderId="10" xfId="1" applyNumberFormat="1" applyFont="1" applyBorder="1" applyAlignment="1">
      <alignment horizontal="center"/>
    </xf>
    <xf numFmtId="165" fontId="0" fillId="0" borderId="11" xfId="1" applyNumberFormat="1" applyFont="1" applyBorder="1" applyAlignment="1">
      <alignment horizontal="center"/>
    </xf>
    <xf numFmtId="0" fontId="0" fillId="0" borderId="29" xfId="0" applyBorder="1"/>
    <xf numFmtId="0" fontId="0" fillId="0" borderId="35" xfId="0" applyBorder="1"/>
    <xf numFmtId="0" fontId="0" fillId="0" borderId="7" xfId="0" applyBorder="1"/>
    <xf numFmtId="0" fontId="0" fillId="0" borderId="36" xfId="0" applyBorder="1"/>
    <xf numFmtId="0" fontId="0" fillId="0" borderId="37" xfId="0" applyBorder="1"/>
    <xf numFmtId="165" fontId="1" fillId="7" borderId="1" xfId="0" applyNumberFormat="1" applyFont="1" applyFill="1" applyBorder="1" applyAlignment="1">
      <alignment vertical="center"/>
    </xf>
    <xf numFmtId="0" fontId="0" fillId="4" borderId="6" xfId="0" applyFill="1" applyBorder="1" applyProtection="1">
      <protection locked="0"/>
    </xf>
    <xf numFmtId="0" fontId="0" fillId="4" borderId="32" xfId="0" applyFill="1" applyBorder="1" applyProtection="1">
      <protection locked="0"/>
    </xf>
    <xf numFmtId="0" fontId="0" fillId="4" borderId="33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9" xfId="0" applyFill="1" applyBorder="1" applyProtection="1">
      <protection locked="0"/>
    </xf>
    <xf numFmtId="0" fontId="0" fillId="4" borderId="10" xfId="0" applyFill="1" applyBorder="1" applyProtection="1">
      <protection locked="0"/>
    </xf>
    <xf numFmtId="0" fontId="0" fillId="4" borderId="13" xfId="0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32" xfId="0" applyBorder="1"/>
    <xf numFmtId="0" fontId="0" fillId="0" borderId="10" xfId="0" applyBorder="1"/>
    <xf numFmtId="0" fontId="1" fillId="0" borderId="0" xfId="0" applyFont="1" applyFill="1" applyBorder="1"/>
    <xf numFmtId="0" fontId="2" fillId="0" borderId="3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0" borderId="40" xfId="0" applyBorder="1"/>
    <xf numFmtId="0" fontId="0" fillId="0" borderId="38" xfId="0" applyBorder="1"/>
    <xf numFmtId="0" fontId="0" fillId="0" borderId="39" xfId="0" applyBorder="1"/>
    <xf numFmtId="0" fontId="0" fillId="0" borderId="32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32" xfId="0" applyFill="1" applyBorder="1"/>
    <xf numFmtId="0" fontId="0" fillId="0" borderId="33" xfId="0" applyFill="1" applyBorder="1"/>
    <xf numFmtId="0" fontId="0" fillId="0" borderId="34" xfId="0" applyFill="1" applyBorder="1"/>
    <xf numFmtId="0" fontId="0" fillId="0" borderId="12" xfId="0" applyFill="1" applyBorder="1"/>
    <xf numFmtId="0" fontId="1" fillId="9" borderId="0" xfId="0" applyFont="1" applyFill="1" applyAlignment="1" applyProtection="1">
      <alignment horizontal="center"/>
      <protection locked="0"/>
    </xf>
    <xf numFmtId="0" fontId="0" fillId="0" borderId="41" xfId="0" applyFill="1" applyBorder="1"/>
    <xf numFmtId="0" fontId="0" fillId="0" borderId="31" xfId="0" applyFill="1" applyBorder="1"/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9" fillId="0" borderId="20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25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2" fillId="0" borderId="16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horizontal="right" vertical="center"/>
    </xf>
    <xf numFmtId="165" fontId="1" fillId="0" borderId="38" xfId="0" applyNumberFormat="1" applyFont="1" applyBorder="1" applyAlignment="1">
      <alignment horizontal="right" vertical="center"/>
    </xf>
    <xf numFmtId="165" fontId="1" fillId="0" borderId="39" xfId="0" applyNumberFormat="1" applyFont="1" applyBorder="1" applyAlignment="1">
      <alignment horizontal="right" vertical="center"/>
    </xf>
    <xf numFmtId="165" fontId="1" fillId="0" borderId="35" xfId="0" applyNumberFormat="1" applyFont="1" applyBorder="1" applyAlignment="1">
      <alignment horizontal="right" vertical="center"/>
    </xf>
    <xf numFmtId="165" fontId="1" fillId="0" borderId="36" xfId="0" applyNumberFormat="1" applyFont="1" applyBorder="1" applyAlignment="1">
      <alignment horizontal="right" vertical="center"/>
    </xf>
    <xf numFmtId="0" fontId="12" fillId="0" borderId="40" xfId="0" applyFont="1" applyFill="1" applyBorder="1" applyAlignment="1">
      <alignment horizontal="center"/>
    </xf>
    <xf numFmtId="0" fontId="12" fillId="0" borderId="38" xfId="0" applyFont="1" applyFill="1" applyBorder="1" applyAlignment="1">
      <alignment horizontal="center"/>
    </xf>
    <xf numFmtId="0" fontId="12" fillId="0" borderId="39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</cellXfs>
  <cellStyles count="4">
    <cellStyle name="Millares" xfId="1" builtinId="3"/>
    <cellStyle name="Normal" xfId="0" builtinId="0"/>
    <cellStyle name="Normal_Hoja1" xfId="2"/>
    <cellStyle name="Porcentaje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21</xdr:row>
      <xdr:rowOff>175261</xdr:rowOff>
    </xdr:from>
    <xdr:to>
      <xdr:col>7</xdr:col>
      <xdr:colOff>570662</xdr:colOff>
      <xdr:row>24</xdr:row>
      <xdr:rowOff>85397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FE6D0A34-F60F-4A6F-8390-D2EF9D69B9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280" y="4107181"/>
          <a:ext cx="5020742" cy="477826"/>
        </a:xfrm>
        <a:prstGeom prst="rect">
          <a:avLst/>
        </a:prstGeom>
      </xdr:spPr>
    </xdr:pic>
    <xdr:clientData/>
  </xdr:twoCellAnchor>
  <xdr:twoCellAnchor editAs="oneCell">
    <xdr:from>
      <xdr:col>1</xdr:col>
      <xdr:colOff>312420</xdr:colOff>
      <xdr:row>40</xdr:row>
      <xdr:rowOff>114300</xdr:rowOff>
    </xdr:from>
    <xdr:to>
      <xdr:col>7</xdr:col>
      <xdr:colOff>506141</xdr:colOff>
      <xdr:row>43</xdr:row>
      <xdr:rowOff>7619</xdr:rowOff>
    </xdr:to>
    <xdr:pic>
      <xdr:nvPicPr>
        <xdr:cNvPr id="7" name="Imagen 6">
          <a:extLst>
            <a:ext uri="{FF2B5EF4-FFF2-40B4-BE49-F238E27FC236}">
              <a16:creationId xmlns="" xmlns:a16="http://schemas.microsoft.com/office/drawing/2014/main" id="{AA36294C-E348-4ABB-BE10-95E65557A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4900" y="6652260"/>
          <a:ext cx="4948601" cy="44195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304801</xdr:colOff>
      <xdr:row>24</xdr:row>
      <xdr:rowOff>91441</xdr:rowOff>
    </xdr:from>
    <xdr:to>
      <xdr:col>5</xdr:col>
      <xdr:colOff>701041</xdr:colOff>
      <xdr:row>26</xdr:row>
      <xdr:rowOff>163524</xdr:rowOff>
    </xdr:to>
    <xdr:pic>
      <xdr:nvPicPr>
        <xdr:cNvPr id="6" name="Imagen 5">
          <a:extLst>
            <a:ext uri="{FF2B5EF4-FFF2-40B4-BE49-F238E27FC236}">
              <a16:creationId xmlns="" xmlns:a16="http://schemas.microsoft.com/office/drawing/2014/main" id="{9A439EA2-41A8-4071-8EBD-4D519D255B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9761" y="4587241"/>
          <a:ext cx="2773680" cy="447368"/>
        </a:xfrm>
        <a:prstGeom prst="rect">
          <a:avLst/>
        </a:prstGeom>
      </xdr:spPr>
    </xdr:pic>
    <xdr:clientData/>
  </xdr:twoCellAnchor>
  <xdr:twoCellAnchor editAs="oneCell">
    <xdr:from>
      <xdr:col>2</xdr:col>
      <xdr:colOff>716280</xdr:colOff>
      <xdr:row>62</xdr:row>
      <xdr:rowOff>38100</xdr:rowOff>
    </xdr:from>
    <xdr:to>
      <xdr:col>5</xdr:col>
      <xdr:colOff>716280</xdr:colOff>
      <xdr:row>64</xdr:row>
      <xdr:rowOff>127282</xdr:rowOff>
    </xdr:to>
    <xdr:pic>
      <xdr:nvPicPr>
        <xdr:cNvPr id="8" name="Imagen 7">
          <a:extLst>
            <a:ext uri="{FF2B5EF4-FFF2-40B4-BE49-F238E27FC236}">
              <a16:creationId xmlns="" xmlns:a16="http://schemas.microsoft.com/office/drawing/2014/main" id="{FB9D82F0-A2C6-48CB-AD03-30AF8BC85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01240" y="8298180"/>
          <a:ext cx="2377440" cy="4549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2"/>
  <sheetViews>
    <sheetView workbookViewId="0">
      <selection activeCell="D9" sqref="D9"/>
    </sheetView>
  </sheetViews>
  <sheetFormatPr baseColWidth="10" defaultRowHeight="15" x14ac:dyDescent="0.25"/>
  <cols>
    <col min="9" max="9" width="11" customWidth="1"/>
  </cols>
  <sheetData>
    <row r="2" spans="2:8" ht="14.45" x14ac:dyDescent="0.3">
      <c r="B2" s="114" t="s">
        <v>23</v>
      </c>
      <c r="C2" s="114"/>
      <c r="D2" s="114"/>
      <c r="E2" s="114"/>
      <c r="F2" s="114"/>
      <c r="G2" s="114"/>
      <c r="H2" s="114"/>
    </row>
    <row r="4" spans="2:8" x14ac:dyDescent="0.25">
      <c r="B4" s="4" t="s">
        <v>14</v>
      </c>
      <c r="C4" s="4"/>
    </row>
    <row r="5" spans="2:8" thickBot="1" x14ac:dyDescent="0.35"/>
    <row r="6" spans="2:8" ht="15.75" thickBot="1" x14ac:dyDescent="0.3">
      <c r="C6" s="107" t="s">
        <v>22</v>
      </c>
      <c r="D6" s="113"/>
      <c r="E6" s="113"/>
      <c r="F6" s="113"/>
      <c r="G6" s="113"/>
      <c r="H6" s="108"/>
    </row>
    <row r="7" spans="2:8" thickBot="1" x14ac:dyDescent="0.35">
      <c r="B7" s="9" t="s">
        <v>0</v>
      </c>
      <c r="C7" s="6" t="s">
        <v>15</v>
      </c>
      <c r="D7" s="6" t="s">
        <v>16</v>
      </c>
      <c r="E7" s="6" t="s">
        <v>17</v>
      </c>
      <c r="F7" s="6" t="s">
        <v>18</v>
      </c>
      <c r="G7" s="6" t="s">
        <v>19</v>
      </c>
      <c r="H7" s="6" t="s">
        <v>20</v>
      </c>
    </row>
    <row r="8" spans="2:8" thickBot="1" x14ac:dyDescent="0.35">
      <c r="B8" s="5" t="s">
        <v>5</v>
      </c>
      <c r="C8" s="36">
        <v>59.173679999999997</v>
      </c>
      <c r="D8" s="36">
        <v>36.490689000000003</v>
      </c>
      <c r="E8" s="36">
        <v>8.3677309999999991</v>
      </c>
      <c r="F8" s="34" t="s">
        <v>27</v>
      </c>
      <c r="G8" s="34" t="s">
        <v>27</v>
      </c>
      <c r="H8" s="35" t="s">
        <v>27</v>
      </c>
    </row>
    <row r="9" spans="2:8" thickBot="1" x14ac:dyDescent="0.35">
      <c r="B9" s="5" t="s">
        <v>6</v>
      </c>
      <c r="C9" s="37">
        <v>39.139426999999998</v>
      </c>
      <c r="D9" s="37">
        <v>19.586653999999999</v>
      </c>
      <c r="E9" s="37">
        <v>14.334178</v>
      </c>
      <c r="F9" s="37">
        <v>14.334178</v>
      </c>
      <c r="G9" s="37">
        <v>14.334178</v>
      </c>
      <c r="H9" s="38">
        <v>6.5401769999999999</v>
      </c>
    </row>
    <row r="10" spans="2:8" thickBot="1" x14ac:dyDescent="0.35">
      <c r="B10" s="5">
        <v>6.2</v>
      </c>
      <c r="C10" s="37">
        <v>22.158348</v>
      </c>
      <c r="D10" s="37">
        <v>11.088762999999998</v>
      </c>
      <c r="E10" s="37">
        <v>8.1151339999999994</v>
      </c>
      <c r="F10" s="37">
        <v>8.1151339999999994</v>
      </c>
      <c r="G10" s="37">
        <v>8.1151339999999994</v>
      </c>
      <c r="H10" s="38">
        <v>3.7026490000000001</v>
      </c>
    </row>
    <row r="11" spans="2:8" ht="14.45" x14ac:dyDescent="0.3">
      <c r="C11" s="39"/>
      <c r="D11" s="39"/>
      <c r="E11" s="39"/>
      <c r="F11" s="39"/>
      <c r="G11" s="39"/>
      <c r="H11" s="39"/>
    </row>
    <row r="12" spans="2:8" x14ac:dyDescent="0.25">
      <c r="B12" s="4" t="s">
        <v>21</v>
      </c>
      <c r="C12" s="39"/>
      <c r="D12" s="39"/>
      <c r="E12" s="39"/>
      <c r="F12" s="39"/>
      <c r="G12" s="39"/>
      <c r="H12" s="39"/>
    </row>
    <row r="13" spans="2:8" thickBot="1" x14ac:dyDescent="0.35">
      <c r="C13" s="39"/>
      <c r="D13" s="39"/>
      <c r="E13" s="39"/>
      <c r="F13" s="39"/>
      <c r="G13" s="39"/>
      <c r="H13" s="39"/>
    </row>
    <row r="14" spans="2:8" ht="15.75" thickBot="1" x14ac:dyDescent="0.3">
      <c r="C14" s="107" t="s">
        <v>24</v>
      </c>
      <c r="D14" s="113"/>
      <c r="E14" s="113"/>
      <c r="F14" s="113"/>
      <c r="G14" s="113"/>
      <c r="H14" s="108"/>
    </row>
    <row r="15" spans="2:8" thickBot="1" x14ac:dyDescent="0.35">
      <c r="B15" s="1" t="s">
        <v>0</v>
      </c>
      <c r="C15" s="2" t="s">
        <v>15</v>
      </c>
      <c r="D15" s="2" t="s">
        <v>16</v>
      </c>
      <c r="E15" s="2" t="s">
        <v>17</v>
      </c>
      <c r="F15" s="2" t="s">
        <v>18</v>
      </c>
      <c r="G15" s="2" t="s">
        <v>19</v>
      </c>
      <c r="H15" s="2" t="s">
        <v>20</v>
      </c>
    </row>
    <row r="16" spans="2:8" thickBot="1" x14ac:dyDescent="0.35">
      <c r="B16" s="5" t="s">
        <v>5</v>
      </c>
      <c r="C16" s="36">
        <v>14.335000000000001</v>
      </c>
      <c r="D16" s="36">
        <v>12.753999999999998</v>
      </c>
      <c r="E16" s="36">
        <v>7.8049999999999997</v>
      </c>
      <c r="F16" s="34" t="s">
        <v>27</v>
      </c>
      <c r="G16" s="34" t="s">
        <v>27</v>
      </c>
      <c r="H16" s="35" t="s">
        <v>27</v>
      </c>
    </row>
    <row r="17" spans="2:8" thickBot="1" x14ac:dyDescent="0.35">
      <c r="B17" s="5" t="s">
        <v>6</v>
      </c>
      <c r="C17" s="37">
        <v>26.673999999999999</v>
      </c>
      <c r="D17" s="37">
        <v>19.920999999999999</v>
      </c>
      <c r="E17" s="37">
        <v>10.615000000000002</v>
      </c>
      <c r="F17" s="37">
        <v>5.2829999999999995</v>
      </c>
      <c r="G17" s="37">
        <v>3.411</v>
      </c>
      <c r="H17" s="38">
        <v>2.137</v>
      </c>
    </row>
    <row r="18" spans="2:8" thickBot="1" x14ac:dyDescent="0.35">
      <c r="B18" s="5">
        <v>6.2</v>
      </c>
      <c r="C18" s="37">
        <v>15.587</v>
      </c>
      <c r="D18" s="37">
        <v>11.640999999999998</v>
      </c>
      <c r="E18" s="37">
        <v>6.2039999999999997</v>
      </c>
      <c r="F18" s="37">
        <v>3.0870000000000002</v>
      </c>
      <c r="G18" s="37">
        <v>1.9930000000000001</v>
      </c>
      <c r="H18" s="38">
        <v>1.2470000000000001</v>
      </c>
    </row>
    <row r="21" spans="2:8" x14ac:dyDescent="0.25">
      <c r="B21" s="114" t="s">
        <v>36</v>
      </c>
      <c r="C21" s="114"/>
      <c r="D21" s="114"/>
      <c r="E21" s="114"/>
      <c r="F21" s="114"/>
      <c r="G21" s="114"/>
      <c r="H21" s="114"/>
    </row>
    <row r="23" spans="2:8" ht="14.45" x14ac:dyDescent="0.3">
      <c r="B23" s="4"/>
    </row>
    <row r="24" spans="2:8" ht="14.45" x14ac:dyDescent="0.3">
      <c r="B24" s="3"/>
    </row>
    <row r="25" spans="2:8" ht="14.45" x14ac:dyDescent="0.3">
      <c r="B25" s="3"/>
    </row>
    <row r="26" spans="2:8" x14ac:dyDescent="0.25">
      <c r="B26" s="3"/>
      <c r="D26" s="45" t="s">
        <v>37</v>
      </c>
      <c r="E26" s="45">
        <v>55</v>
      </c>
      <c r="F26" s="45" t="s">
        <v>26</v>
      </c>
    </row>
    <row r="27" spans="2:8" ht="14.45" x14ac:dyDescent="0.3">
      <c r="B27" s="3"/>
    </row>
    <row r="28" spans="2:8" ht="14.45" x14ac:dyDescent="0.3">
      <c r="B28" s="3"/>
      <c r="D28" s="109" t="s">
        <v>77</v>
      </c>
      <c r="E28" s="109"/>
      <c r="F28" s="109"/>
    </row>
    <row r="29" spans="2:8" ht="14.45" x14ac:dyDescent="0.3">
      <c r="B29" s="3"/>
    </row>
    <row r="30" spans="2:8" x14ac:dyDescent="0.25">
      <c r="B30" s="3"/>
      <c r="D30" s="3" t="s">
        <v>75</v>
      </c>
      <c r="E30" s="63"/>
      <c r="F30" s="3" t="s">
        <v>26</v>
      </c>
    </row>
    <row r="31" spans="2:8" thickBot="1" x14ac:dyDescent="0.35">
      <c r="B31" s="3"/>
    </row>
    <row r="32" spans="2:8" ht="15.75" thickBot="1" x14ac:dyDescent="0.3">
      <c r="B32" s="44"/>
      <c r="C32" s="107" t="s">
        <v>67</v>
      </c>
      <c r="D32" s="113"/>
      <c r="E32" s="113"/>
      <c r="F32" s="113"/>
      <c r="G32" s="113"/>
      <c r="H32" s="108"/>
    </row>
    <row r="33" spans="1:8" thickBot="1" x14ac:dyDescent="0.35">
      <c r="B33" s="1" t="s">
        <v>0</v>
      </c>
      <c r="C33" s="2" t="s">
        <v>15</v>
      </c>
      <c r="D33" s="2" t="s">
        <v>16</v>
      </c>
      <c r="E33" s="2" t="s">
        <v>17</v>
      </c>
      <c r="F33" s="2" t="s">
        <v>18</v>
      </c>
      <c r="G33" s="2" t="s">
        <v>19</v>
      </c>
      <c r="H33" s="2" t="s">
        <v>20</v>
      </c>
    </row>
    <row r="34" spans="1:8" thickBot="1" x14ac:dyDescent="0.35">
      <c r="B34" s="5" t="s">
        <v>5</v>
      </c>
      <c r="C34" s="40">
        <f>+(($E$26+E86+E87+E88+E89+E90)*(1+E85)*1.015+$E$30)+C16</f>
        <v>84.367940300268998</v>
      </c>
      <c r="D34" s="40">
        <f>+(($E$26+F86+F87+F88+F89+F90)*(1+F85)*1.015+$E$30)+D16</f>
        <v>80.127017438860264</v>
      </c>
      <c r="E34" s="40">
        <f>+(($E$26+G86+G87+G88+G89+G90)*(1+G85)*1.015+$E$30)+E16</f>
        <v>71.819898752630678</v>
      </c>
      <c r="F34" s="34" t="s">
        <v>27</v>
      </c>
      <c r="G34" s="34" t="s">
        <v>27</v>
      </c>
      <c r="H34" s="35" t="s">
        <v>27</v>
      </c>
    </row>
    <row r="35" spans="1:8" thickBot="1" x14ac:dyDescent="0.35">
      <c r="B35" s="5" t="s">
        <v>6</v>
      </c>
      <c r="C35" s="40">
        <f t="shared" ref="C35:H35" si="0">+(($E$26+E92+E93+E94+E95+E96)*(1+E91)*1.015+$E$30)+C17</f>
        <v>95.924683989845505</v>
      </c>
      <c r="D35" s="40">
        <f t="shared" si="0"/>
        <v>86.83047605579776</v>
      </c>
      <c r="E35" s="40">
        <f t="shared" si="0"/>
        <v>76.051913699041648</v>
      </c>
      <c r="F35" s="40">
        <f t="shared" si="0"/>
        <v>69.873962674337264</v>
      </c>
      <c r="G35" s="40">
        <f t="shared" si="0"/>
        <v>68.529395848172499</v>
      </c>
      <c r="H35" s="40">
        <f t="shared" si="0"/>
        <v>66.705906710240072</v>
      </c>
    </row>
    <row r="36" spans="1:8" thickBot="1" x14ac:dyDescent="0.35">
      <c r="B36" s="5">
        <v>6.2</v>
      </c>
      <c r="C36" s="40">
        <f t="shared" ref="C36:H36" si="1">+(($E$26+E98+E99+E100+E101+E102)*(1+E97)*1.015+$E$30)+C18</f>
        <v>83.545313076726075</v>
      </c>
      <c r="D36" s="40">
        <f t="shared" si="1"/>
        <v>76.971459724279129</v>
      </c>
      <c r="E36" s="40">
        <f t="shared" si="1"/>
        <v>70.469761067059494</v>
      </c>
      <c r="F36" s="40">
        <f t="shared" si="1"/>
        <v>66.519483220310804</v>
      </c>
      <c r="G36" s="40">
        <f t="shared" si="1"/>
        <v>65.895871805574359</v>
      </c>
      <c r="H36" s="40">
        <f t="shared" si="1"/>
        <v>64.391167478268812</v>
      </c>
    </row>
    <row r="37" spans="1:8" x14ac:dyDescent="0.25">
      <c r="A37" s="32"/>
      <c r="B37" s="41" t="s">
        <v>73</v>
      </c>
      <c r="C37" s="19"/>
      <c r="D37" s="19"/>
      <c r="E37" s="19"/>
      <c r="F37" s="19"/>
      <c r="G37" s="19"/>
      <c r="H37" s="19"/>
    </row>
    <row r="40" spans="1:8" x14ac:dyDescent="0.25">
      <c r="B40" s="114" t="s">
        <v>38</v>
      </c>
      <c r="C40" s="114"/>
      <c r="D40" s="114"/>
      <c r="E40" s="114"/>
      <c r="F40" s="114"/>
      <c r="G40" s="114"/>
      <c r="H40" s="114"/>
    </row>
    <row r="45" spans="1:8" x14ac:dyDescent="0.25">
      <c r="D45" s="45" t="s">
        <v>25</v>
      </c>
      <c r="E45" s="45">
        <f>E26</f>
        <v>55</v>
      </c>
      <c r="F45" s="45" t="s">
        <v>26</v>
      </c>
    </row>
    <row r="47" spans="1:8" x14ac:dyDescent="0.25">
      <c r="D47" s="109" t="s">
        <v>77</v>
      </c>
      <c r="E47" s="109"/>
      <c r="F47" s="109"/>
    </row>
    <row r="49" spans="1:8" x14ac:dyDescent="0.25">
      <c r="D49" s="3" t="s">
        <v>76</v>
      </c>
      <c r="E49" s="63"/>
      <c r="F49" s="3" t="s">
        <v>26</v>
      </c>
    </row>
    <row r="50" spans="1:8" ht="15.75" thickBot="1" x14ac:dyDescent="0.3"/>
    <row r="51" spans="1:8" ht="15.75" thickBot="1" x14ac:dyDescent="0.3">
      <c r="B51" s="44"/>
      <c r="C51" s="107" t="s">
        <v>39</v>
      </c>
      <c r="D51" s="113"/>
      <c r="E51" s="113"/>
      <c r="F51" s="113"/>
      <c r="G51" s="113"/>
      <c r="H51" s="108"/>
    </row>
    <row r="52" spans="1:8" ht="15.75" thickBot="1" x14ac:dyDescent="0.3">
      <c r="B52" s="1" t="s">
        <v>0</v>
      </c>
      <c r="C52" s="6" t="s">
        <v>15</v>
      </c>
      <c r="D52" s="6" t="s">
        <v>16</v>
      </c>
      <c r="E52" s="6" t="s">
        <v>17</v>
      </c>
      <c r="F52" s="6" t="s">
        <v>18</v>
      </c>
      <c r="G52" s="6" t="s">
        <v>19</v>
      </c>
      <c r="H52" s="6" t="s">
        <v>20</v>
      </c>
    </row>
    <row r="53" spans="1:8" ht="15.75" thickBot="1" x14ac:dyDescent="0.3">
      <c r="B53" s="5" t="s">
        <v>5</v>
      </c>
      <c r="C53" s="64"/>
      <c r="D53" s="65"/>
      <c r="E53" s="65"/>
      <c r="F53" s="42" t="s">
        <v>27</v>
      </c>
      <c r="G53" s="42" t="s">
        <v>27</v>
      </c>
      <c r="H53" s="43" t="s">
        <v>27</v>
      </c>
    </row>
    <row r="54" spans="1:8" ht="15.75" thickBot="1" x14ac:dyDescent="0.3">
      <c r="B54" s="5" t="s">
        <v>6</v>
      </c>
      <c r="C54" s="66"/>
      <c r="D54" s="63"/>
      <c r="E54" s="63"/>
      <c r="F54" s="63"/>
      <c r="G54" s="63"/>
      <c r="H54" s="69"/>
    </row>
    <row r="55" spans="1:8" ht="15.75" thickBot="1" x14ac:dyDescent="0.3">
      <c r="B55" s="5">
        <v>6.2</v>
      </c>
      <c r="C55" s="67"/>
      <c r="D55" s="68"/>
      <c r="E55" s="68"/>
      <c r="F55" s="68"/>
      <c r="G55" s="68"/>
      <c r="H55" s="70"/>
    </row>
    <row r="57" spans="1:8" ht="15.75" thickBot="1" x14ac:dyDescent="0.3"/>
    <row r="58" spans="1:8" ht="15.75" thickBot="1" x14ac:dyDescent="0.3">
      <c r="B58" s="44"/>
      <c r="C58" s="107" t="s">
        <v>68</v>
      </c>
      <c r="D58" s="113"/>
      <c r="E58" s="113"/>
      <c r="F58" s="113"/>
      <c r="G58" s="113"/>
      <c r="H58" s="108"/>
    </row>
    <row r="59" spans="1:8" ht="15.75" thickBot="1" x14ac:dyDescent="0.3">
      <c r="B59" s="1" t="s">
        <v>0</v>
      </c>
      <c r="C59" s="6" t="s">
        <v>15</v>
      </c>
      <c r="D59" s="6" t="s">
        <v>16</v>
      </c>
      <c r="E59" s="6" t="s">
        <v>17</v>
      </c>
      <c r="F59" s="6" t="s">
        <v>18</v>
      </c>
      <c r="G59" s="6" t="s">
        <v>19</v>
      </c>
      <c r="H59" s="6" t="s">
        <v>20</v>
      </c>
    </row>
    <row r="60" spans="1:8" ht="15.75" thickBot="1" x14ac:dyDescent="0.3">
      <c r="B60" s="5" t="s">
        <v>5</v>
      </c>
      <c r="C60" s="89">
        <f>+(($E$45*C53+E86+E87+E88+E89+E90)*(1+E85)*1.015+$E$49)+C16</f>
        <v>24.350482800269006</v>
      </c>
      <c r="D60" s="89">
        <f t="shared" ref="D60:E60" si="2">+(($E$45*D53+F86+F87+F88+F89+F90)*(1+F85)*1.015+$E$49)+D16</f>
        <v>19.947667438860272</v>
      </c>
      <c r="E60" s="89">
        <f t="shared" si="2"/>
        <v>12.087148752630663</v>
      </c>
      <c r="F60" s="90"/>
      <c r="G60" s="90"/>
      <c r="H60" s="91"/>
    </row>
    <row r="61" spans="1:8" ht="15.75" thickBot="1" x14ac:dyDescent="0.3">
      <c r="B61" s="5" t="s">
        <v>6</v>
      </c>
      <c r="C61" s="92">
        <f>+(($E$45*C54+E92+E93+E94+E95+E96)*(1+E91)*1.015+$E$49)+C17</f>
        <v>36.085866489845507</v>
      </c>
      <c r="D61" s="92">
        <f t="shared" ref="D61:H61" si="3">+(($E$45*D54+F92+F93+F94+F95+F96)*(1+F91)*1.015+$E$49)+D17</f>
        <v>26.020303555797771</v>
      </c>
      <c r="E61" s="92">
        <f>+(($E$45*E54+G92+G93+G94+G95+G96)*(1+G91)*1.015+$E$49)+E17</f>
        <v>16.280086199041651</v>
      </c>
      <c r="F61" s="92">
        <f t="shared" si="3"/>
        <v>10.314270174337274</v>
      </c>
      <c r="G61" s="92">
        <f t="shared" si="3"/>
        <v>8.9752858481724989</v>
      </c>
      <c r="H61" s="94">
        <f t="shared" si="3"/>
        <v>6.5098092102400695</v>
      </c>
    </row>
    <row r="62" spans="1:8" ht="15.75" thickBot="1" x14ac:dyDescent="0.3">
      <c r="B62" s="5">
        <v>6.2</v>
      </c>
      <c r="C62" s="18">
        <f>+(($E$45*C55+E98+E99+E100+E101+E102)*(1+E97)*1.015+$E$49)+C18</f>
        <v>24.82857807672606</v>
      </c>
      <c r="D62" s="18">
        <f t="shared" ref="D62:H62" si="4">+(($E$45*D55+F98+F99+F100+F101+F102)*(1+F97)*1.015+$E$49)+D18</f>
        <v>17.595989724279121</v>
      </c>
      <c r="E62" s="18">
        <f t="shared" si="4"/>
        <v>11.853511067059507</v>
      </c>
      <c r="F62" s="18">
        <f t="shared" si="4"/>
        <v>8.0874557203108051</v>
      </c>
      <c r="G62" s="18">
        <f t="shared" si="4"/>
        <v>7.469426805574372</v>
      </c>
      <c r="H62" s="95">
        <f t="shared" si="4"/>
        <v>5.4902099782688092</v>
      </c>
    </row>
    <row r="63" spans="1:8" x14ac:dyDescent="0.25">
      <c r="A63" s="32"/>
      <c r="B63" s="41" t="s">
        <v>73</v>
      </c>
    </row>
    <row r="66" spans="2:10" ht="15.75" thickBot="1" x14ac:dyDescent="0.3"/>
    <row r="67" spans="2:10" ht="18.75" x14ac:dyDescent="0.3">
      <c r="B67" s="110" t="s">
        <v>80</v>
      </c>
      <c r="C67" s="111"/>
      <c r="D67" s="111"/>
      <c r="E67" s="111"/>
      <c r="F67" s="111"/>
      <c r="G67" s="111"/>
      <c r="H67" s="112"/>
    </row>
    <row r="68" spans="2:10" ht="15.75" thickBot="1" x14ac:dyDescent="0.3">
      <c r="B68" s="57"/>
      <c r="C68" s="32"/>
      <c r="D68" s="32"/>
      <c r="E68" s="32"/>
      <c r="F68" s="32"/>
      <c r="G68" s="32"/>
      <c r="H68" s="58"/>
    </row>
    <row r="69" spans="2:10" ht="15.75" thickBot="1" x14ac:dyDescent="0.3">
      <c r="B69" s="57"/>
      <c r="C69" s="105" t="s">
        <v>47</v>
      </c>
      <c r="D69" s="107" t="s">
        <v>48</v>
      </c>
      <c r="E69" s="108"/>
      <c r="F69" s="33"/>
      <c r="G69" s="33"/>
      <c r="H69" s="58"/>
    </row>
    <row r="70" spans="2:10" ht="15.75" thickBot="1" x14ac:dyDescent="0.3">
      <c r="B70" s="1" t="s">
        <v>0</v>
      </c>
      <c r="C70" s="106"/>
      <c r="D70" s="46" t="s">
        <v>45</v>
      </c>
      <c r="E70" s="46" t="s">
        <v>46</v>
      </c>
      <c r="F70" s="46" t="s">
        <v>28</v>
      </c>
      <c r="G70" s="46" t="s">
        <v>29</v>
      </c>
      <c r="H70" s="58"/>
    </row>
    <row r="71" spans="2:10" ht="15.75" thickBot="1" x14ac:dyDescent="0.3">
      <c r="B71" s="5" t="s">
        <v>5</v>
      </c>
      <c r="C71" s="49">
        <f>+SUMPRODUCT(C8:H8,'Datos LOTE 1'!B5:G5)</f>
        <v>58556.304845000006</v>
      </c>
      <c r="D71" s="50">
        <f>+SUMPRODUCT(C34:H34,'Datos LOTE 1'!H5:M5)/1000*0.5</f>
        <v>105546.30493338605</v>
      </c>
      <c r="E71" s="50">
        <f>+SUMPRODUCT(C60:H60,'Datos LOTE 1'!H5:M5)*0.5/1000</f>
        <v>23906.58909169149</v>
      </c>
      <c r="F71" s="50">
        <f>SUM(C71:E71)*0.051127</f>
        <v>9612.3463106304553</v>
      </c>
      <c r="G71" s="51">
        <f>SUM(C71:F71)</f>
        <v>197621.545180708</v>
      </c>
      <c r="H71" s="58"/>
    </row>
    <row r="72" spans="2:10" ht="15.75" thickBot="1" x14ac:dyDescent="0.3">
      <c r="B72" s="5" t="s">
        <v>6</v>
      </c>
      <c r="C72" s="52">
        <f>+SUMPRODUCT(C9:H9,'Datos LOTE 1'!B6:G6)</f>
        <v>236767.10124400002</v>
      </c>
      <c r="D72" s="47">
        <f>+SUMPRODUCT(C35:H35,'Datos LOTE 1'!H6:M6)/1000*0.5</f>
        <v>284069.15224739659</v>
      </c>
      <c r="E72" s="47">
        <f>+SUMPRODUCT(C61:H61,'Datos LOTE 1'!H6:M6)*0.5/1000</f>
        <v>48708.136381362849</v>
      </c>
      <c r="F72" s="47">
        <f t="shared" ref="F72:F73" si="5">SUM(C72:E72)*0.051127</f>
        <v>29119.096021024572</v>
      </c>
      <c r="G72" s="53">
        <f t="shared" ref="G72:G73" si="6">SUM(C72:F72)</f>
        <v>598663.48589378409</v>
      </c>
      <c r="H72" s="58"/>
    </row>
    <row r="73" spans="2:10" ht="15.75" thickBot="1" x14ac:dyDescent="0.3">
      <c r="B73" s="5">
        <v>6.2</v>
      </c>
      <c r="C73" s="54">
        <f>+SUMPRODUCT(C10:H10,'Datos LOTE 1'!B7:G7)</f>
        <v>58341.483369999994</v>
      </c>
      <c r="D73" s="55">
        <f>+SUMPRODUCT(C36:H36,'Datos LOTE 1'!H7:M7)/1000*0.5</f>
        <v>164516.54785222336</v>
      </c>
      <c r="E73" s="55">
        <f>+SUMPRODUCT(C62:H62,'Datos LOTE 1'!H7:M7)*0.5/1000</f>
        <v>21606.924752325871</v>
      </c>
      <c r="F73" s="55">
        <f t="shared" si="5"/>
        <v>12498.759804110778</v>
      </c>
      <c r="G73" s="56">
        <f t="shared" si="6"/>
        <v>256963.71577866</v>
      </c>
      <c r="H73" s="58"/>
    </row>
    <row r="74" spans="2:10" ht="24.95" customHeight="1" thickBot="1" x14ac:dyDescent="0.3">
      <c r="B74" s="57"/>
      <c r="C74" s="32"/>
      <c r="D74" s="122" t="s">
        <v>79</v>
      </c>
      <c r="E74" s="122"/>
      <c r="F74" s="123"/>
      <c r="G74" s="48">
        <f>SUM(G71:G73)</f>
        <v>1053248.7468531521</v>
      </c>
      <c r="H74" s="58"/>
    </row>
    <row r="75" spans="2:10" ht="24.95" customHeight="1" thickBot="1" x14ac:dyDescent="0.3">
      <c r="B75" s="57"/>
      <c r="C75" s="32"/>
      <c r="D75" s="121" t="s">
        <v>78</v>
      </c>
      <c r="E75" s="121"/>
      <c r="F75" s="121"/>
      <c r="G75" s="62">
        <v>1682492.2068614999</v>
      </c>
      <c r="H75" s="58"/>
    </row>
    <row r="76" spans="2:10" ht="15.75" thickBot="1" x14ac:dyDescent="0.3">
      <c r="B76" s="59"/>
      <c r="C76" s="60"/>
      <c r="D76" s="60"/>
      <c r="E76" s="60"/>
      <c r="F76" s="60"/>
      <c r="G76" s="60"/>
      <c r="H76" s="61"/>
    </row>
    <row r="78" spans="2:10" ht="15.75" x14ac:dyDescent="0.25">
      <c r="C78" s="21"/>
      <c r="D78" s="21"/>
      <c r="E78" s="21"/>
      <c r="F78" s="21"/>
      <c r="G78" s="21"/>
      <c r="H78" s="21"/>
      <c r="I78" s="21"/>
      <c r="J78" s="21"/>
    </row>
    <row r="79" spans="2:10" ht="15.75" x14ac:dyDescent="0.25">
      <c r="B79" s="20" t="s">
        <v>74</v>
      </c>
      <c r="C79" s="21"/>
      <c r="D79" s="21"/>
      <c r="E79" s="21"/>
      <c r="F79" s="21"/>
      <c r="G79" s="21"/>
      <c r="H79" s="21"/>
      <c r="I79" s="21"/>
      <c r="J79" s="21"/>
    </row>
    <row r="80" spans="2:10" ht="15.75" x14ac:dyDescent="0.25">
      <c r="B80" s="20" t="s">
        <v>65</v>
      </c>
      <c r="C80" s="21"/>
      <c r="D80" s="21"/>
      <c r="E80" s="21"/>
      <c r="F80" s="21"/>
      <c r="G80" s="21"/>
      <c r="H80" s="21"/>
      <c r="I80" s="21"/>
      <c r="J80" s="21"/>
    </row>
    <row r="81" spans="2:10" ht="15.75" x14ac:dyDescent="0.25">
      <c r="B81" s="21"/>
      <c r="C81" s="21"/>
      <c r="D81" s="21"/>
      <c r="E81" s="21"/>
      <c r="F81" s="21"/>
      <c r="G81" s="21"/>
      <c r="H81" s="21"/>
      <c r="I81" s="21"/>
      <c r="J81" s="21"/>
    </row>
    <row r="82" spans="2:10" ht="15.75" x14ac:dyDescent="0.25">
      <c r="B82" s="115" t="s">
        <v>49</v>
      </c>
      <c r="C82" s="118" t="s">
        <v>50</v>
      </c>
      <c r="D82" s="118"/>
      <c r="E82" s="118"/>
      <c r="F82" s="118"/>
      <c r="G82" s="118"/>
      <c r="H82" s="118"/>
      <c r="I82" s="22"/>
      <c r="J82" s="23"/>
    </row>
    <row r="83" spans="2:10" ht="15.75" x14ac:dyDescent="0.25">
      <c r="B83" s="116"/>
      <c r="C83" s="119" t="s">
        <v>51</v>
      </c>
      <c r="D83" s="119"/>
      <c r="E83" s="119"/>
      <c r="F83" s="119"/>
      <c r="G83" s="119"/>
      <c r="H83" s="119"/>
      <c r="I83" s="119"/>
      <c r="J83" s="120"/>
    </row>
    <row r="84" spans="2:10" ht="15.75" x14ac:dyDescent="0.25">
      <c r="B84" s="117"/>
      <c r="C84" s="24"/>
      <c r="D84" s="24"/>
      <c r="E84" s="25" t="s">
        <v>52</v>
      </c>
      <c r="F84" s="25" t="s">
        <v>53</v>
      </c>
      <c r="G84" s="25" t="s">
        <v>54</v>
      </c>
      <c r="H84" s="25" t="s">
        <v>55</v>
      </c>
      <c r="I84" s="25" t="s">
        <v>56</v>
      </c>
      <c r="J84" s="26" t="s">
        <v>57</v>
      </c>
    </row>
    <row r="85" spans="2:10" ht="15.75" x14ac:dyDescent="0.25">
      <c r="B85" s="96" t="s">
        <v>66</v>
      </c>
      <c r="C85" s="99" t="s">
        <v>58</v>
      </c>
      <c r="D85" s="100"/>
      <c r="E85" s="31">
        <v>7.51E-2</v>
      </c>
      <c r="F85" s="31">
        <v>7.8E-2</v>
      </c>
      <c r="G85" s="31">
        <v>7.0000000000000007E-2</v>
      </c>
      <c r="H85" s="31"/>
      <c r="I85" s="31"/>
      <c r="J85" s="31"/>
    </row>
    <row r="86" spans="2:10" ht="15.75" x14ac:dyDescent="0.25">
      <c r="B86" s="97"/>
      <c r="C86" s="101" t="s">
        <v>59</v>
      </c>
      <c r="D86" s="102"/>
      <c r="E86" s="28">
        <v>1.8183387630743995</v>
      </c>
      <c r="F86" s="28">
        <v>2.1836927482569193</v>
      </c>
      <c r="G86" s="28">
        <v>3.0150152019986773</v>
      </c>
      <c r="H86" s="28"/>
      <c r="I86" s="28"/>
      <c r="J86" s="28"/>
    </row>
    <row r="87" spans="2:10" ht="15.75" x14ac:dyDescent="0.25">
      <c r="B87" s="97"/>
      <c r="C87" s="29" t="s">
        <v>60</v>
      </c>
      <c r="D87" s="30"/>
      <c r="E87" s="28">
        <v>0.78869999999999996</v>
      </c>
      <c r="F87" s="28">
        <v>0.78869999999999996</v>
      </c>
      <c r="G87" s="28">
        <v>0.78869999999999996</v>
      </c>
      <c r="H87" s="28"/>
      <c r="I87" s="28"/>
      <c r="J87" s="28"/>
    </row>
    <row r="88" spans="2:10" ht="15.75" x14ac:dyDescent="0.25">
      <c r="B88" s="97"/>
      <c r="C88" s="101" t="s">
        <v>61</v>
      </c>
      <c r="D88" s="102"/>
      <c r="E88" s="28">
        <v>6.4320000000000004</v>
      </c>
      <c r="F88" s="28">
        <v>3.4630000000000001</v>
      </c>
      <c r="G88" s="28">
        <v>0</v>
      </c>
      <c r="H88" s="28"/>
      <c r="I88" s="28"/>
      <c r="J88" s="28"/>
    </row>
    <row r="89" spans="2:10" ht="15.75" x14ac:dyDescent="0.25">
      <c r="B89" s="97"/>
      <c r="C89" s="101" t="s">
        <v>62</v>
      </c>
      <c r="D89" s="102"/>
      <c r="E89" s="28">
        <v>2.657E-2</v>
      </c>
      <c r="F89" s="28">
        <v>2.657E-2</v>
      </c>
      <c r="G89" s="28">
        <v>2.657E-2</v>
      </c>
      <c r="H89" s="28"/>
      <c r="I89" s="28"/>
      <c r="J89" s="28"/>
    </row>
    <row r="90" spans="2:10" ht="15.75" x14ac:dyDescent="0.25">
      <c r="B90" s="98"/>
      <c r="C90" s="103" t="s">
        <v>63</v>
      </c>
      <c r="D90" s="104"/>
      <c r="E90" s="28">
        <v>0.11258</v>
      </c>
      <c r="F90" s="28">
        <v>0.11258</v>
      </c>
      <c r="G90" s="28">
        <v>0.11258</v>
      </c>
      <c r="H90" s="28"/>
      <c r="I90" s="28"/>
      <c r="J90" s="28"/>
    </row>
    <row r="91" spans="2:10" ht="15.75" x14ac:dyDescent="0.25">
      <c r="B91" s="96" t="s">
        <v>64</v>
      </c>
      <c r="C91" s="99" t="s">
        <v>58</v>
      </c>
      <c r="D91" s="100"/>
      <c r="E91" s="27">
        <v>7.1900000000000006E-2</v>
      </c>
      <c r="F91" s="27">
        <v>8.9300000000000004E-2</v>
      </c>
      <c r="G91" s="27">
        <v>7.0699999999999999E-2</v>
      </c>
      <c r="H91" s="27">
        <v>6.6900000000000001E-2</v>
      </c>
      <c r="I91" s="27">
        <v>6.6799999999999998E-2</v>
      </c>
      <c r="J91" s="27">
        <v>7.8299999999999995E-2</v>
      </c>
    </row>
    <row r="92" spans="2:10" ht="15.75" x14ac:dyDescent="0.25">
      <c r="B92" s="97"/>
      <c r="C92" s="101" t="s">
        <v>59</v>
      </c>
      <c r="D92" s="102"/>
      <c r="E92" s="28">
        <v>1.290933530966385</v>
      </c>
      <c r="F92" s="28">
        <v>1.6196891212938511</v>
      </c>
      <c r="G92" s="28">
        <v>2.3059693829658401</v>
      </c>
      <c r="H92" s="28">
        <v>2.2342428183695713</v>
      </c>
      <c r="I92" s="28">
        <v>2.7269342358736859</v>
      </c>
      <c r="J92" s="28">
        <v>3.0675004720667949</v>
      </c>
    </row>
    <row r="93" spans="2:10" ht="15.75" x14ac:dyDescent="0.25">
      <c r="B93" s="97"/>
      <c r="C93" s="29" t="s">
        <v>60</v>
      </c>
      <c r="D93" s="30"/>
      <c r="E93" s="28">
        <v>0.78869999999999996</v>
      </c>
      <c r="F93" s="28">
        <v>0.78869999999999996</v>
      </c>
      <c r="G93" s="28">
        <v>0.78869999999999996</v>
      </c>
      <c r="H93" s="28">
        <v>0.78869999999999996</v>
      </c>
      <c r="I93" s="28">
        <v>0.78869999999999996</v>
      </c>
      <c r="J93" s="28">
        <v>0.78869999999999996</v>
      </c>
    </row>
    <row r="94" spans="2:10" ht="15.75" x14ac:dyDescent="0.25">
      <c r="B94" s="97"/>
      <c r="C94" s="101" t="s">
        <v>61</v>
      </c>
      <c r="D94" s="102"/>
      <c r="E94" s="28">
        <v>6.4320000000000004</v>
      </c>
      <c r="F94" s="28">
        <v>2.9689999999999999</v>
      </c>
      <c r="G94" s="28">
        <v>1.9789999999999999</v>
      </c>
      <c r="H94" s="28">
        <v>1.484</v>
      </c>
      <c r="I94" s="28">
        <v>1.484</v>
      </c>
      <c r="J94" s="28">
        <v>0</v>
      </c>
    </row>
    <row r="95" spans="2:10" ht="15.75" x14ac:dyDescent="0.25">
      <c r="B95" s="97"/>
      <c r="C95" s="101" t="s">
        <v>62</v>
      </c>
      <c r="D95" s="102"/>
      <c r="E95" s="28">
        <v>2.657E-2</v>
      </c>
      <c r="F95" s="28">
        <v>2.657E-2</v>
      </c>
      <c r="G95" s="28">
        <v>2.657E-2</v>
      </c>
      <c r="H95" s="28">
        <v>2.657E-2</v>
      </c>
      <c r="I95" s="28">
        <v>2.657E-2</v>
      </c>
      <c r="J95" s="28">
        <v>2.657E-2</v>
      </c>
    </row>
    <row r="96" spans="2:10" ht="15.75" x14ac:dyDescent="0.25">
      <c r="B96" s="98"/>
      <c r="C96" s="103" t="s">
        <v>63</v>
      </c>
      <c r="D96" s="104"/>
      <c r="E96" s="28">
        <v>0.11258</v>
      </c>
      <c r="F96" s="28">
        <v>0.11258</v>
      </c>
      <c r="G96" s="28">
        <v>0.11258</v>
      </c>
      <c r="H96" s="28">
        <v>0.11258</v>
      </c>
      <c r="I96" s="28">
        <v>0.11258</v>
      </c>
      <c r="J96" s="28">
        <v>0.11258</v>
      </c>
    </row>
    <row r="97" spans="2:10" ht="15.75" x14ac:dyDescent="0.25">
      <c r="B97" s="96" t="s">
        <v>35</v>
      </c>
      <c r="C97" s="99" t="s">
        <v>58</v>
      </c>
      <c r="D97" s="100"/>
      <c r="E97" s="27">
        <v>5.1799999999999999E-2</v>
      </c>
      <c r="F97" s="27">
        <v>6.3600000000000004E-2</v>
      </c>
      <c r="G97" s="27">
        <v>0.05</v>
      </c>
      <c r="H97" s="27">
        <v>4.6699999999999998E-2</v>
      </c>
      <c r="I97" s="27">
        <v>4.6600000000000003E-2</v>
      </c>
      <c r="J97" s="27">
        <v>5.5100000000000003E-2</v>
      </c>
    </row>
    <row r="98" spans="2:10" ht="15.75" x14ac:dyDescent="0.25">
      <c r="B98" s="97"/>
      <c r="C98" s="101" t="s">
        <v>59</v>
      </c>
      <c r="D98" s="102"/>
      <c r="E98" s="28">
        <v>1.2967415870481112</v>
      </c>
      <c r="F98" s="28">
        <v>1.619307343013062</v>
      </c>
      <c r="G98" s="28">
        <v>2.3941221483082393</v>
      </c>
      <c r="H98" s="28">
        <v>2.2949020396600002</v>
      </c>
      <c r="I98" s="28">
        <v>2.7434093060657787</v>
      </c>
      <c r="J98" s="28">
        <v>3.0343359934074003</v>
      </c>
    </row>
    <row r="99" spans="2:10" ht="15.75" x14ac:dyDescent="0.25">
      <c r="B99" s="97"/>
      <c r="C99" s="29" t="s">
        <v>60</v>
      </c>
      <c r="D99" s="30"/>
      <c r="E99" s="28">
        <v>0.78869999999999996</v>
      </c>
      <c r="F99" s="28">
        <v>0.78869999999999996</v>
      </c>
      <c r="G99" s="28">
        <v>0.78869999999999996</v>
      </c>
      <c r="H99" s="28">
        <v>0.78869999999999996</v>
      </c>
      <c r="I99" s="28">
        <v>0.78869999999999996</v>
      </c>
      <c r="J99" s="28">
        <v>0.78869999999999996</v>
      </c>
    </row>
    <row r="100" spans="2:10" ht="15.75" x14ac:dyDescent="0.25">
      <c r="B100" s="97"/>
      <c r="C100" s="101" t="s">
        <v>61</v>
      </c>
      <c r="D100" s="102"/>
      <c r="E100" s="28">
        <v>6.4320000000000004</v>
      </c>
      <c r="F100" s="28">
        <v>2.9689999999999999</v>
      </c>
      <c r="G100" s="28">
        <v>1.9789999999999999</v>
      </c>
      <c r="H100" s="28">
        <v>1.484</v>
      </c>
      <c r="I100" s="28">
        <v>1.484</v>
      </c>
      <c r="J100" s="28">
        <v>0</v>
      </c>
    </row>
    <row r="101" spans="2:10" ht="15.75" x14ac:dyDescent="0.25">
      <c r="B101" s="97"/>
      <c r="C101" s="101" t="s">
        <v>62</v>
      </c>
      <c r="D101" s="102"/>
      <c r="E101" s="28">
        <v>2.657E-2</v>
      </c>
      <c r="F101" s="28">
        <v>2.657E-2</v>
      </c>
      <c r="G101" s="28">
        <v>2.657E-2</v>
      </c>
      <c r="H101" s="28">
        <v>2.657E-2</v>
      </c>
      <c r="I101" s="28">
        <v>2.657E-2</v>
      </c>
      <c r="J101" s="28">
        <v>2.657E-2</v>
      </c>
    </row>
    <row r="102" spans="2:10" ht="15.75" x14ac:dyDescent="0.25">
      <c r="B102" s="98"/>
      <c r="C102" s="103" t="s">
        <v>63</v>
      </c>
      <c r="D102" s="104"/>
      <c r="E102" s="28">
        <v>0.11258</v>
      </c>
      <c r="F102" s="28">
        <v>0.11258</v>
      </c>
      <c r="G102" s="28">
        <v>0.11258</v>
      </c>
      <c r="H102" s="28">
        <v>0.11258</v>
      </c>
      <c r="I102" s="28">
        <v>0.11258</v>
      </c>
      <c r="J102" s="28">
        <v>0.11258</v>
      </c>
    </row>
  </sheetData>
  <sheetProtection password="F53D" sheet="1" objects="1" scenarios="1"/>
  <mergeCells count="36">
    <mergeCell ref="B82:B84"/>
    <mergeCell ref="C82:H82"/>
    <mergeCell ref="C83:J83"/>
    <mergeCell ref="D75:F75"/>
    <mergeCell ref="D74:F74"/>
    <mergeCell ref="B2:H2"/>
    <mergeCell ref="B21:H21"/>
    <mergeCell ref="C32:H32"/>
    <mergeCell ref="B40:H40"/>
    <mergeCell ref="C51:H51"/>
    <mergeCell ref="C6:H6"/>
    <mergeCell ref="C14:H14"/>
    <mergeCell ref="C69:C70"/>
    <mergeCell ref="D69:E69"/>
    <mergeCell ref="D47:F47"/>
    <mergeCell ref="D28:F28"/>
    <mergeCell ref="B67:H67"/>
    <mergeCell ref="C58:H58"/>
    <mergeCell ref="B97:B102"/>
    <mergeCell ref="C97:D97"/>
    <mergeCell ref="C98:D98"/>
    <mergeCell ref="C100:D100"/>
    <mergeCell ref="C101:D101"/>
    <mergeCell ref="C102:D102"/>
    <mergeCell ref="B91:B96"/>
    <mergeCell ref="C91:D91"/>
    <mergeCell ref="C92:D92"/>
    <mergeCell ref="C94:D94"/>
    <mergeCell ref="C95:D95"/>
    <mergeCell ref="C96:D96"/>
    <mergeCell ref="B85:B90"/>
    <mergeCell ref="C85:D85"/>
    <mergeCell ref="C86:D86"/>
    <mergeCell ref="C88:D88"/>
    <mergeCell ref="C89:D89"/>
    <mergeCell ref="C90:D9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0"/>
  <sheetViews>
    <sheetView tabSelected="1" workbookViewId="0"/>
  </sheetViews>
  <sheetFormatPr baseColWidth="10" defaultRowHeight="15" x14ac:dyDescent="0.25"/>
  <sheetData>
    <row r="2" spans="2:8" ht="14.45" customHeight="1" x14ac:dyDescent="0.3">
      <c r="B2" s="114" t="s">
        <v>23</v>
      </c>
      <c r="C2" s="114"/>
      <c r="D2" s="114"/>
      <c r="E2" s="114"/>
      <c r="F2" s="114"/>
      <c r="G2" s="114"/>
      <c r="H2" s="114"/>
    </row>
    <row r="4" spans="2:8" x14ac:dyDescent="0.25">
      <c r="B4" s="4" t="s">
        <v>14</v>
      </c>
      <c r="C4" s="4"/>
    </row>
    <row r="5" spans="2:8" thickBot="1" x14ac:dyDescent="0.35"/>
    <row r="6" spans="2:8" ht="15.75" thickBot="1" x14ac:dyDescent="0.3">
      <c r="C6" s="107" t="s">
        <v>22</v>
      </c>
      <c r="D6" s="113"/>
      <c r="E6" s="113"/>
      <c r="F6" s="113"/>
      <c r="G6" s="113"/>
      <c r="H6" s="108"/>
    </row>
    <row r="7" spans="2:8" thickBot="1" x14ac:dyDescent="0.35">
      <c r="B7" s="1" t="s">
        <v>0</v>
      </c>
      <c r="C7" s="6" t="s">
        <v>15</v>
      </c>
      <c r="D7" s="6" t="s">
        <v>16</v>
      </c>
      <c r="E7" s="6" t="s">
        <v>17</v>
      </c>
      <c r="F7" s="6" t="s">
        <v>18</v>
      </c>
      <c r="G7" s="6" t="s">
        <v>19</v>
      </c>
      <c r="H7" s="6" t="s">
        <v>20</v>
      </c>
    </row>
    <row r="8" spans="2:8" thickBot="1" x14ac:dyDescent="0.35">
      <c r="B8" s="5" t="s">
        <v>2</v>
      </c>
      <c r="C8" s="76">
        <v>44.444710000000008</v>
      </c>
      <c r="D8" s="73" t="s">
        <v>27</v>
      </c>
      <c r="E8" s="73" t="s">
        <v>27</v>
      </c>
      <c r="F8" s="73" t="s">
        <v>27</v>
      </c>
      <c r="G8" s="73" t="s">
        <v>27</v>
      </c>
      <c r="H8" s="74" t="s">
        <v>27</v>
      </c>
    </row>
    <row r="9" spans="2:8" thickBot="1" x14ac:dyDescent="0.35">
      <c r="B9" s="5" t="s">
        <v>3</v>
      </c>
      <c r="C9" s="10">
        <v>44.444710000000008</v>
      </c>
      <c r="D9" s="11" t="s">
        <v>27</v>
      </c>
      <c r="E9" s="11" t="s">
        <v>27</v>
      </c>
      <c r="F9" s="11" t="s">
        <v>27</v>
      </c>
      <c r="G9" s="11" t="s">
        <v>27</v>
      </c>
      <c r="H9" s="13" t="s">
        <v>27</v>
      </c>
    </row>
    <row r="10" spans="2:8" thickBot="1" x14ac:dyDescent="0.35">
      <c r="B10" s="5" t="s">
        <v>4</v>
      </c>
      <c r="C10" s="10">
        <v>40.728884999999998</v>
      </c>
      <c r="D10" s="7">
        <v>24.437329999999996</v>
      </c>
      <c r="E10" s="7">
        <v>16.291554999999999</v>
      </c>
      <c r="F10" s="11" t="s">
        <v>27</v>
      </c>
      <c r="G10" s="11" t="s">
        <v>27</v>
      </c>
      <c r="H10" s="13" t="s">
        <v>27</v>
      </c>
    </row>
    <row r="11" spans="2:8" thickBot="1" x14ac:dyDescent="0.35">
      <c r="B11" s="5" t="s">
        <v>5</v>
      </c>
      <c r="C11" s="8">
        <v>59.173679999999997</v>
      </c>
      <c r="D11" s="77">
        <v>36.490689000000003</v>
      </c>
      <c r="E11" s="77">
        <v>8.3677309999999991</v>
      </c>
      <c r="F11" s="12" t="s">
        <v>27</v>
      </c>
      <c r="G11" s="12" t="s">
        <v>27</v>
      </c>
      <c r="H11" s="14" t="s">
        <v>27</v>
      </c>
    </row>
    <row r="14" spans="2:8" x14ac:dyDescent="0.25">
      <c r="B14" s="4" t="s">
        <v>21</v>
      </c>
    </row>
    <row r="15" spans="2:8" thickBot="1" x14ac:dyDescent="0.35"/>
    <row r="16" spans="2:8" ht="15.75" thickBot="1" x14ac:dyDescent="0.3">
      <c r="C16" s="107" t="s">
        <v>24</v>
      </c>
      <c r="D16" s="113"/>
      <c r="E16" s="113"/>
      <c r="F16" s="113"/>
      <c r="G16" s="113"/>
      <c r="H16" s="108"/>
    </row>
    <row r="17" spans="2:8" thickBot="1" x14ac:dyDescent="0.35">
      <c r="B17" s="1" t="s">
        <v>0</v>
      </c>
      <c r="C17" s="6" t="s">
        <v>15</v>
      </c>
      <c r="D17" s="6" t="s">
        <v>16</v>
      </c>
      <c r="E17" s="6" t="s">
        <v>17</v>
      </c>
      <c r="F17" s="6" t="s">
        <v>18</v>
      </c>
      <c r="G17" s="6" t="s">
        <v>19</v>
      </c>
      <c r="H17" s="6" t="s">
        <v>20</v>
      </c>
    </row>
    <row r="18" spans="2:8" thickBot="1" x14ac:dyDescent="0.35">
      <c r="B18" s="5" t="s">
        <v>2</v>
      </c>
      <c r="C18" s="76">
        <v>57.36</v>
      </c>
      <c r="D18" s="73" t="s">
        <v>27</v>
      </c>
      <c r="E18" s="73" t="s">
        <v>27</v>
      </c>
      <c r="F18" s="73" t="s">
        <v>27</v>
      </c>
      <c r="G18" s="73" t="s">
        <v>27</v>
      </c>
      <c r="H18" s="74" t="s">
        <v>27</v>
      </c>
    </row>
    <row r="19" spans="2:8" thickBot="1" x14ac:dyDescent="0.35">
      <c r="B19" s="5" t="s">
        <v>3</v>
      </c>
      <c r="C19" s="10">
        <v>74.567999999999998</v>
      </c>
      <c r="D19" s="7">
        <v>13.192</v>
      </c>
      <c r="E19" s="11" t="s">
        <v>27</v>
      </c>
      <c r="F19" s="11" t="s">
        <v>27</v>
      </c>
      <c r="G19" s="11" t="s">
        <v>27</v>
      </c>
      <c r="H19" s="13" t="s">
        <v>27</v>
      </c>
    </row>
    <row r="20" spans="2:8" thickBot="1" x14ac:dyDescent="0.35">
      <c r="B20" s="5" t="s">
        <v>4</v>
      </c>
      <c r="C20" s="10">
        <v>18.762</v>
      </c>
      <c r="D20" s="7">
        <v>12.575000000000001</v>
      </c>
      <c r="E20" s="7">
        <v>4.67</v>
      </c>
      <c r="F20" s="11" t="s">
        <v>27</v>
      </c>
      <c r="G20" s="11" t="s">
        <v>27</v>
      </c>
      <c r="H20" s="13" t="s">
        <v>27</v>
      </c>
    </row>
    <row r="21" spans="2:8" thickBot="1" x14ac:dyDescent="0.35">
      <c r="B21" s="5" t="s">
        <v>5</v>
      </c>
      <c r="C21" s="8">
        <v>14.335000000000001</v>
      </c>
      <c r="D21" s="77">
        <v>12.753999999999998</v>
      </c>
      <c r="E21" s="77">
        <v>7.8049999999999997</v>
      </c>
      <c r="F21" s="12" t="s">
        <v>27</v>
      </c>
      <c r="G21" s="12" t="s">
        <v>27</v>
      </c>
      <c r="H21" s="14" t="s">
        <v>27</v>
      </c>
    </row>
    <row r="24" spans="2:8" x14ac:dyDescent="0.25">
      <c r="B24" s="114" t="s">
        <v>36</v>
      </c>
      <c r="C24" s="114"/>
      <c r="D24" s="114"/>
      <c r="E24" s="114"/>
      <c r="F24" s="114"/>
      <c r="G24" s="114"/>
      <c r="H24" s="114"/>
    </row>
    <row r="26" spans="2:8" ht="14.45" x14ac:dyDescent="0.3">
      <c r="B26" s="4"/>
    </row>
    <row r="27" spans="2:8" ht="14.45" x14ac:dyDescent="0.3">
      <c r="B27" s="4"/>
    </row>
    <row r="28" spans="2:8" x14ac:dyDescent="0.25">
      <c r="B28" s="4"/>
      <c r="D28" s="45" t="s">
        <v>37</v>
      </c>
      <c r="E28" s="45">
        <v>55</v>
      </c>
      <c r="F28" s="45" t="s">
        <v>26</v>
      </c>
    </row>
    <row r="29" spans="2:8" ht="14.45" x14ac:dyDescent="0.3">
      <c r="B29" s="4"/>
    </row>
    <row r="30" spans="2:8" ht="14.45" x14ac:dyDescent="0.3">
      <c r="B30" s="4"/>
      <c r="D30" s="109" t="s">
        <v>77</v>
      </c>
      <c r="E30" s="109"/>
      <c r="F30" s="109"/>
    </row>
    <row r="31" spans="2:8" thickBot="1" x14ac:dyDescent="0.35">
      <c r="B31" s="3"/>
    </row>
    <row r="32" spans="2:8" ht="15.75" thickBot="1" x14ac:dyDescent="0.3">
      <c r="B32" s="78"/>
      <c r="C32" s="107" t="s">
        <v>40</v>
      </c>
      <c r="D32" s="113"/>
      <c r="E32" s="113"/>
      <c r="F32" s="113"/>
      <c r="G32" s="113"/>
      <c r="H32" s="108"/>
    </row>
    <row r="33" spans="2:8" thickBot="1" x14ac:dyDescent="0.35">
      <c r="B33" s="1" t="s">
        <v>0</v>
      </c>
      <c r="C33" s="2" t="s">
        <v>15</v>
      </c>
      <c r="D33" s="2" t="s">
        <v>16</v>
      </c>
      <c r="E33" s="2" t="s">
        <v>17</v>
      </c>
      <c r="F33" s="2" t="s">
        <v>18</v>
      </c>
      <c r="G33" s="2" t="s">
        <v>19</v>
      </c>
      <c r="H33" s="2" t="s">
        <v>20</v>
      </c>
    </row>
    <row r="34" spans="2:8" thickBot="1" x14ac:dyDescent="0.35">
      <c r="B34" s="79" t="s">
        <v>2</v>
      </c>
      <c r="C34" s="66"/>
      <c r="D34" s="11" t="s">
        <v>27</v>
      </c>
      <c r="E34" s="11" t="s">
        <v>27</v>
      </c>
      <c r="F34" s="11" t="s">
        <v>27</v>
      </c>
      <c r="G34" s="11" t="s">
        <v>27</v>
      </c>
      <c r="H34" s="13" t="s">
        <v>27</v>
      </c>
    </row>
    <row r="35" spans="2:8" thickBot="1" x14ac:dyDescent="0.35">
      <c r="B35" s="79" t="s">
        <v>3</v>
      </c>
      <c r="C35" s="66"/>
      <c r="D35" s="63"/>
      <c r="E35" s="11" t="s">
        <v>27</v>
      </c>
      <c r="F35" s="11" t="s">
        <v>27</v>
      </c>
      <c r="G35" s="11" t="s">
        <v>27</v>
      </c>
      <c r="H35" s="13" t="s">
        <v>27</v>
      </c>
    </row>
    <row r="36" spans="2:8" thickBot="1" x14ac:dyDescent="0.35">
      <c r="B36" s="79" t="s">
        <v>4</v>
      </c>
      <c r="C36" s="66"/>
      <c r="D36" s="63"/>
      <c r="E36" s="63"/>
      <c r="F36" s="11" t="s">
        <v>27</v>
      </c>
      <c r="G36" s="11" t="s">
        <v>27</v>
      </c>
      <c r="H36" s="13" t="s">
        <v>27</v>
      </c>
    </row>
    <row r="37" spans="2:8" thickBot="1" x14ac:dyDescent="0.35">
      <c r="B37" s="79" t="s">
        <v>5</v>
      </c>
      <c r="C37" s="67"/>
      <c r="D37" s="68"/>
      <c r="E37" s="68"/>
      <c r="F37" s="12" t="s">
        <v>27</v>
      </c>
      <c r="G37" s="12" t="s">
        <v>27</v>
      </c>
      <c r="H37" s="14" t="s">
        <v>27</v>
      </c>
    </row>
    <row r="38" spans="2:8" thickBot="1" x14ac:dyDescent="0.35"/>
    <row r="39" spans="2:8" ht="15.75" thickBot="1" x14ac:dyDescent="0.3">
      <c r="B39" s="78"/>
      <c r="C39" s="107" t="s">
        <v>42</v>
      </c>
      <c r="D39" s="113"/>
      <c r="E39" s="113"/>
      <c r="F39" s="113"/>
      <c r="G39" s="113"/>
      <c r="H39" s="108"/>
    </row>
    <row r="40" spans="2:8" ht="15.75" thickBot="1" x14ac:dyDescent="0.3">
      <c r="B40" s="1" t="s">
        <v>0</v>
      </c>
      <c r="C40" s="2" t="s">
        <v>15</v>
      </c>
      <c r="D40" s="2" t="s">
        <v>16</v>
      </c>
      <c r="E40" s="2" t="s">
        <v>17</v>
      </c>
      <c r="F40" s="2" t="s">
        <v>18</v>
      </c>
      <c r="G40" s="2" t="s">
        <v>19</v>
      </c>
      <c r="H40" s="2" t="s">
        <v>20</v>
      </c>
    </row>
    <row r="41" spans="2:8" ht="15.75" thickBot="1" x14ac:dyDescent="0.3">
      <c r="B41" s="79" t="s">
        <v>2</v>
      </c>
      <c r="C41" s="64"/>
      <c r="D41" s="73" t="s">
        <v>27</v>
      </c>
      <c r="E41" s="73" t="s">
        <v>27</v>
      </c>
      <c r="F41" s="73" t="s">
        <v>27</v>
      </c>
      <c r="G41" s="73" t="s">
        <v>27</v>
      </c>
      <c r="H41" s="74" t="s">
        <v>27</v>
      </c>
    </row>
    <row r="42" spans="2:8" ht="15.75" thickBot="1" x14ac:dyDescent="0.3">
      <c r="B42" s="79" t="s">
        <v>3</v>
      </c>
      <c r="C42" s="66"/>
      <c r="D42" s="63"/>
      <c r="E42" s="11" t="s">
        <v>27</v>
      </c>
      <c r="F42" s="11" t="s">
        <v>27</v>
      </c>
      <c r="G42" s="11" t="s">
        <v>27</v>
      </c>
      <c r="H42" s="13" t="s">
        <v>27</v>
      </c>
    </row>
    <row r="43" spans="2:8" ht="15.75" thickBot="1" x14ac:dyDescent="0.3">
      <c r="B43" s="79" t="s">
        <v>4</v>
      </c>
      <c r="C43" s="66"/>
      <c r="D43" s="63"/>
      <c r="E43" s="63"/>
      <c r="F43" s="11" t="s">
        <v>27</v>
      </c>
      <c r="G43" s="11" t="s">
        <v>27</v>
      </c>
      <c r="H43" s="13" t="s">
        <v>27</v>
      </c>
    </row>
    <row r="44" spans="2:8" ht="15.75" thickBot="1" x14ac:dyDescent="0.3">
      <c r="B44" s="79" t="s">
        <v>5</v>
      </c>
      <c r="C44" s="67"/>
      <c r="D44" s="68"/>
      <c r="E44" s="68"/>
      <c r="F44" s="12" t="s">
        <v>27</v>
      </c>
      <c r="G44" s="12" t="s">
        <v>27</v>
      </c>
      <c r="H44" s="14" t="s">
        <v>27</v>
      </c>
    </row>
    <row r="45" spans="2:8" ht="15.75" thickBot="1" x14ac:dyDescent="0.3"/>
    <row r="46" spans="2:8" ht="15.75" thickBot="1" x14ac:dyDescent="0.3">
      <c r="B46" s="78"/>
      <c r="C46" s="107" t="s">
        <v>41</v>
      </c>
      <c r="D46" s="113"/>
      <c r="E46" s="113"/>
      <c r="F46" s="113"/>
      <c r="G46" s="113"/>
      <c r="H46" s="108"/>
    </row>
    <row r="47" spans="2:8" ht="15.75" thickBot="1" x14ac:dyDescent="0.3">
      <c r="B47" s="9" t="s">
        <v>0</v>
      </c>
      <c r="C47" s="80" t="s">
        <v>15</v>
      </c>
      <c r="D47" s="80" t="s">
        <v>16</v>
      </c>
      <c r="E47" s="80" t="s">
        <v>17</v>
      </c>
      <c r="F47" s="80" t="s">
        <v>18</v>
      </c>
      <c r="G47" s="80" t="s">
        <v>19</v>
      </c>
      <c r="H47" s="80" t="s">
        <v>20</v>
      </c>
    </row>
    <row r="48" spans="2:8" ht="15.75" thickBot="1" x14ac:dyDescent="0.3">
      <c r="B48" s="5" t="s">
        <v>2</v>
      </c>
      <c r="C48" s="64"/>
      <c r="D48" s="73" t="s">
        <v>27</v>
      </c>
      <c r="E48" s="73" t="s">
        <v>27</v>
      </c>
      <c r="F48" s="73" t="s">
        <v>27</v>
      </c>
      <c r="G48" s="73" t="s">
        <v>27</v>
      </c>
      <c r="H48" s="74" t="s">
        <v>27</v>
      </c>
    </row>
    <row r="49" spans="1:8" ht="15.75" thickBot="1" x14ac:dyDescent="0.3">
      <c r="B49" s="5" t="s">
        <v>3</v>
      </c>
      <c r="C49" s="66"/>
      <c r="D49" s="63"/>
      <c r="E49" s="11" t="s">
        <v>27</v>
      </c>
      <c r="F49" s="11" t="s">
        <v>27</v>
      </c>
      <c r="G49" s="11" t="s">
        <v>27</v>
      </c>
      <c r="H49" s="13" t="s">
        <v>27</v>
      </c>
    </row>
    <row r="50" spans="1:8" ht="15.75" thickBot="1" x14ac:dyDescent="0.3">
      <c r="B50" s="5" t="s">
        <v>4</v>
      </c>
      <c r="C50" s="66"/>
      <c r="D50" s="63"/>
      <c r="E50" s="63"/>
      <c r="F50" s="11" t="s">
        <v>27</v>
      </c>
      <c r="G50" s="11" t="s">
        <v>27</v>
      </c>
      <c r="H50" s="13" t="s">
        <v>27</v>
      </c>
    </row>
    <row r="51" spans="1:8" ht="15.75" thickBot="1" x14ac:dyDescent="0.3">
      <c r="B51" s="5" t="s">
        <v>5</v>
      </c>
      <c r="C51" s="67"/>
      <c r="D51" s="68"/>
      <c r="E51" s="68"/>
      <c r="F51" s="12" t="s">
        <v>27</v>
      </c>
      <c r="G51" s="12" t="s">
        <v>27</v>
      </c>
      <c r="H51" s="14" t="s">
        <v>27</v>
      </c>
    </row>
    <row r="53" spans="1:8" ht="15.75" thickBot="1" x14ac:dyDescent="0.3"/>
    <row r="54" spans="1:8" ht="15.75" thickBot="1" x14ac:dyDescent="0.3">
      <c r="C54" s="107" t="s">
        <v>43</v>
      </c>
      <c r="D54" s="113"/>
      <c r="E54" s="113"/>
      <c r="F54" s="113"/>
      <c r="G54" s="113"/>
      <c r="H54" s="108"/>
    </row>
    <row r="55" spans="1:8" ht="15.75" thickBot="1" x14ac:dyDescent="0.3">
      <c r="B55" s="1" t="s">
        <v>0</v>
      </c>
      <c r="C55" s="6" t="s">
        <v>15</v>
      </c>
      <c r="D55" s="6" t="s">
        <v>16</v>
      </c>
      <c r="E55" s="6" t="s">
        <v>17</v>
      </c>
      <c r="F55" s="6" t="s">
        <v>18</v>
      </c>
      <c r="G55" s="6" t="s">
        <v>19</v>
      </c>
      <c r="H55" s="6" t="s">
        <v>20</v>
      </c>
    </row>
    <row r="56" spans="1:8" ht="15.75" thickBot="1" x14ac:dyDescent="0.3">
      <c r="B56" s="5" t="s">
        <v>2</v>
      </c>
      <c r="C56" s="72">
        <f>+(C34+$E$28*C48)*C41+C18</f>
        <v>57.36</v>
      </c>
      <c r="D56" s="73" t="s">
        <v>27</v>
      </c>
      <c r="E56" s="73" t="s">
        <v>27</v>
      </c>
      <c r="F56" s="73" t="s">
        <v>27</v>
      </c>
      <c r="G56" s="73" t="s">
        <v>27</v>
      </c>
      <c r="H56" s="74" t="s">
        <v>27</v>
      </c>
    </row>
    <row r="57" spans="1:8" ht="15.75" thickBot="1" x14ac:dyDescent="0.3">
      <c r="B57" s="5" t="s">
        <v>3</v>
      </c>
      <c r="C57" s="71">
        <f>+(C35+$E$28*C49)*C42+C19</f>
        <v>74.567999999999998</v>
      </c>
      <c r="D57" s="11">
        <f>+(D35+$E$28*D49)*D42+D19</f>
        <v>13.192</v>
      </c>
      <c r="E57" s="11" t="s">
        <v>27</v>
      </c>
      <c r="F57" s="11" t="s">
        <v>27</v>
      </c>
      <c r="G57" s="11" t="s">
        <v>27</v>
      </c>
      <c r="H57" s="13" t="s">
        <v>27</v>
      </c>
    </row>
    <row r="58" spans="1:8" ht="15.75" thickBot="1" x14ac:dyDescent="0.3">
      <c r="B58" s="5" t="s">
        <v>4</v>
      </c>
      <c r="C58" s="71">
        <f>+(C36+$E$28*C50)*C43+C20</f>
        <v>18.762</v>
      </c>
      <c r="D58" s="11">
        <f>+(D36+$E$28*D50)*D43+D20</f>
        <v>12.575000000000001</v>
      </c>
      <c r="E58" s="11">
        <f>+(E36+$E$28*E50)*E43+E20</f>
        <v>4.67</v>
      </c>
      <c r="F58" s="11" t="s">
        <v>27</v>
      </c>
      <c r="G58" s="11" t="s">
        <v>27</v>
      </c>
      <c r="H58" s="13" t="s">
        <v>27</v>
      </c>
    </row>
    <row r="59" spans="1:8" ht="15.75" thickBot="1" x14ac:dyDescent="0.3">
      <c r="B59" s="5" t="s">
        <v>5</v>
      </c>
      <c r="C59" s="37">
        <f>+(C37+$E$28*C51)*C44+C21</f>
        <v>14.335000000000001</v>
      </c>
      <c r="D59" s="12">
        <f>+(D37+$E$28*D51)*D44+D21</f>
        <v>12.753999999999998</v>
      </c>
      <c r="E59" s="12">
        <f>+(E37+$E$28*E51)*E44+E21</f>
        <v>7.8049999999999997</v>
      </c>
      <c r="F59" s="12" t="s">
        <v>27</v>
      </c>
      <c r="G59" s="12" t="s">
        <v>27</v>
      </c>
      <c r="H59" s="14" t="s">
        <v>27</v>
      </c>
    </row>
    <row r="60" spans="1:8" x14ac:dyDescent="0.25">
      <c r="A60" s="32"/>
      <c r="B60" s="41" t="s">
        <v>73</v>
      </c>
    </row>
    <row r="61" spans="1:8" x14ac:dyDescent="0.25">
      <c r="A61" s="32"/>
      <c r="B61" s="41"/>
    </row>
    <row r="62" spans="1:8" x14ac:dyDescent="0.25">
      <c r="B62" s="114" t="s">
        <v>38</v>
      </c>
      <c r="C62" s="114"/>
      <c r="D62" s="114"/>
      <c r="E62" s="114"/>
      <c r="F62" s="114"/>
      <c r="G62" s="114"/>
      <c r="H62" s="114"/>
    </row>
    <row r="66" spans="2:8" x14ac:dyDescent="0.25">
      <c r="D66" s="45" t="s">
        <v>25</v>
      </c>
      <c r="E66" s="93">
        <f>E28</f>
        <v>55</v>
      </c>
      <c r="F66" s="45" t="s">
        <v>26</v>
      </c>
    </row>
    <row r="67" spans="2:8" s="19" customFormat="1" x14ac:dyDescent="0.25">
      <c r="D67" s="75"/>
      <c r="E67" s="75"/>
      <c r="F67" s="75"/>
    </row>
    <row r="68" spans="2:8" s="19" customFormat="1" x14ac:dyDescent="0.25">
      <c r="D68" s="109" t="s">
        <v>77</v>
      </c>
      <c r="E68" s="109"/>
      <c r="F68" s="109"/>
    </row>
    <row r="69" spans="2:8" ht="15.75" thickBot="1" x14ac:dyDescent="0.3"/>
    <row r="70" spans="2:8" ht="15.75" thickBot="1" x14ac:dyDescent="0.3">
      <c r="B70" s="78"/>
      <c r="C70" s="107" t="s">
        <v>40</v>
      </c>
      <c r="D70" s="113"/>
      <c r="E70" s="113"/>
      <c r="F70" s="113"/>
      <c r="G70" s="113"/>
      <c r="H70" s="108"/>
    </row>
    <row r="71" spans="2:8" ht="15.75" thickBot="1" x14ac:dyDescent="0.3">
      <c r="B71" s="1" t="s">
        <v>0</v>
      </c>
      <c r="C71" s="2" t="s">
        <v>15</v>
      </c>
      <c r="D71" s="2" t="s">
        <v>16</v>
      </c>
      <c r="E71" s="2" t="s">
        <v>17</v>
      </c>
      <c r="F71" s="2" t="s">
        <v>18</v>
      </c>
      <c r="G71" s="2" t="s">
        <v>19</v>
      </c>
      <c r="H71" s="2" t="s">
        <v>20</v>
      </c>
    </row>
    <row r="72" spans="2:8" ht="15.75" thickBot="1" x14ac:dyDescent="0.3">
      <c r="B72" s="79" t="s">
        <v>2</v>
      </c>
      <c r="C72" s="66"/>
      <c r="D72" s="11" t="s">
        <v>27</v>
      </c>
      <c r="E72" s="11" t="s">
        <v>27</v>
      </c>
      <c r="F72" s="11" t="s">
        <v>27</v>
      </c>
      <c r="G72" s="11" t="s">
        <v>27</v>
      </c>
      <c r="H72" s="13" t="s">
        <v>27</v>
      </c>
    </row>
    <row r="73" spans="2:8" ht="15.75" thickBot="1" x14ac:dyDescent="0.3">
      <c r="B73" s="79" t="s">
        <v>3</v>
      </c>
      <c r="C73" s="66"/>
      <c r="D73" s="63"/>
      <c r="E73" s="11" t="s">
        <v>27</v>
      </c>
      <c r="F73" s="11" t="s">
        <v>27</v>
      </c>
      <c r="G73" s="11" t="s">
        <v>27</v>
      </c>
      <c r="H73" s="13" t="s">
        <v>27</v>
      </c>
    </row>
    <row r="74" spans="2:8" ht="15.75" thickBot="1" x14ac:dyDescent="0.3">
      <c r="B74" s="79" t="s">
        <v>4</v>
      </c>
      <c r="C74" s="66"/>
      <c r="D74" s="63"/>
      <c r="E74" s="63"/>
      <c r="F74" s="11" t="s">
        <v>27</v>
      </c>
      <c r="G74" s="11" t="s">
        <v>27</v>
      </c>
      <c r="H74" s="13" t="s">
        <v>27</v>
      </c>
    </row>
    <row r="75" spans="2:8" ht="15.75" thickBot="1" x14ac:dyDescent="0.3">
      <c r="B75" s="79" t="s">
        <v>5</v>
      </c>
      <c r="C75" s="67"/>
      <c r="D75" s="68"/>
      <c r="E75" s="68"/>
      <c r="F75" s="12" t="s">
        <v>27</v>
      </c>
      <c r="G75" s="12" t="s">
        <v>27</v>
      </c>
      <c r="H75" s="14" t="s">
        <v>27</v>
      </c>
    </row>
    <row r="76" spans="2:8" ht="15.75" thickBot="1" x14ac:dyDescent="0.3"/>
    <row r="77" spans="2:8" ht="15.75" thickBot="1" x14ac:dyDescent="0.3">
      <c r="B77" s="78"/>
      <c r="C77" s="107" t="s">
        <v>82</v>
      </c>
      <c r="D77" s="113"/>
      <c r="E77" s="113"/>
      <c r="F77" s="113"/>
      <c r="G77" s="113"/>
      <c r="H77" s="108"/>
    </row>
    <row r="78" spans="2:8" ht="15.75" thickBot="1" x14ac:dyDescent="0.3">
      <c r="B78" s="1" t="s">
        <v>0</v>
      </c>
      <c r="C78" s="6" t="s">
        <v>15</v>
      </c>
      <c r="D78" s="6" t="s">
        <v>16</v>
      </c>
      <c r="E78" s="6" t="s">
        <v>17</v>
      </c>
      <c r="F78" s="6" t="s">
        <v>18</v>
      </c>
      <c r="G78" s="6" t="s">
        <v>19</v>
      </c>
      <c r="H78" s="6" t="s">
        <v>20</v>
      </c>
    </row>
    <row r="79" spans="2:8" ht="15.75" thickBot="1" x14ac:dyDescent="0.3">
      <c r="B79" s="5" t="s">
        <v>2</v>
      </c>
      <c r="C79" s="84">
        <f>C41</f>
        <v>0</v>
      </c>
      <c r="D79" s="85" t="s">
        <v>27</v>
      </c>
      <c r="E79" s="85" t="s">
        <v>27</v>
      </c>
      <c r="F79" s="73" t="s">
        <v>27</v>
      </c>
      <c r="G79" s="73" t="s">
        <v>27</v>
      </c>
      <c r="H79" s="74" t="s">
        <v>27</v>
      </c>
    </row>
    <row r="80" spans="2:8" ht="15.75" thickBot="1" x14ac:dyDescent="0.3">
      <c r="B80" s="5" t="s">
        <v>3</v>
      </c>
      <c r="C80" s="86">
        <f t="shared" ref="C80:D82" si="0">C42</f>
        <v>0</v>
      </c>
      <c r="D80" s="87">
        <f t="shared" si="0"/>
        <v>0</v>
      </c>
      <c r="E80" s="87" t="s">
        <v>27</v>
      </c>
      <c r="F80" s="11" t="s">
        <v>27</v>
      </c>
      <c r="G80" s="11" t="s">
        <v>27</v>
      </c>
      <c r="H80" s="13" t="s">
        <v>27</v>
      </c>
    </row>
    <row r="81" spans="2:8" ht="15.75" thickBot="1" x14ac:dyDescent="0.3">
      <c r="B81" s="5" t="s">
        <v>4</v>
      </c>
      <c r="C81" s="86">
        <f t="shared" si="0"/>
        <v>0</v>
      </c>
      <c r="D81" s="87">
        <f t="shared" si="0"/>
        <v>0</v>
      </c>
      <c r="E81" s="87">
        <f t="shared" ref="E81" si="1">E43</f>
        <v>0</v>
      </c>
      <c r="F81" s="11" t="s">
        <v>27</v>
      </c>
      <c r="G81" s="11" t="s">
        <v>27</v>
      </c>
      <c r="H81" s="13" t="s">
        <v>27</v>
      </c>
    </row>
    <row r="82" spans="2:8" ht="15.75" thickBot="1" x14ac:dyDescent="0.3">
      <c r="B82" s="5" t="s">
        <v>5</v>
      </c>
      <c r="C82" s="40">
        <f t="shared" si="0"/>
        <v>0</v>
      </c>
      <c r="D82" s="88">
        <f t="shared" si="0"/>
        <v>0</v>
      </c>
      <c r="E82" s="88">
        <f t="shared" ref="E82" si="2">E44</f>
        <v>0</v>
      </c>
      <c r="F82" s="12" t="s">
        <v>27</v>
      </c>
      <c r="G82" s="12" t="s">
        <v>27</v>
      </c>
      <c r="H82" s="14" t="s">
        <v>27</v>
      </c>
    </row>
    <row r="83" spans="2:8" ht="15.75" thickBot="1" x14ac:dyDescent="0.3"/>
    <row r="84" spans="2:8" ht="15.75" thickBot="1" x14ac:dyDescent="0.3">
      <c r="B84" s="78"/>
      <c r="C84" s="107" t="s">
        <v>72</v>
      </c>
      <c r="D84" s="113"/>
      <c r="E84" s="113"/>
      <c r="F84" s="113"/>
      <c r="G84" s="113"/>
      <c r="H84" s="108"/>
    </row>
    <row r="85" spans="2:8" ht="15.75" thickBot="1" x14ac:dyDescent="0.3">
      <c r="B85" s="1" t="s">
        <v>0</v>
      </c>
      <c r="C85" s="6" t="s">
        <v>15</v>
      </c>
      <c r="D85" s="6" t="s">
        <v>16</v>
      </c>
      <c r="E85" s="6" t="s">
        <v>17</v>
      </c>
      <c r="F85" s="6" t="s">
        <v>18</v>
      </c>
      <c r="G85" s="6" t="s">
        <v>19</v>
      </c>
      <c r="H85" s="6" t="s">
        <v>20</v>
      </c>
    </row>
    <row r="86" spans="2:8" ht="15.75" thickBot="1" x14ac:dyDescent="0.3">
      <c r="B86" s="79" t="s">
        <v>2</v>
      </c>
      <c r="C86" s="64"/>
      <c r="D86" s="73" t="s">
        <v>27</v>
      </c>
      <c r="E86" s="73" t="s">
        <v>27</v>
      </c>
      <c r="F86" s="73" t="s">
        <v>27</v>
      </c>
      <c r="G86" s="73" t="s">
        <v>27</v>
      </c>
      <c r="H86" s="74" t="s">
        <v>27</v>
      </c>
    </row>
    <row r="87" spans="2:8" ht="15.75" thickBot="1" x14ac:dyDescent="0.3">
      <c r="B87" s="79" t="s">
        <v>3</v>
      </c>
      <c r="C87" s="66"/>
      <c r="D87" s="63"/>
      <c r="E87" s="11" t="s">
        <v>27</v>
      </c>
      <c r="F87" s="11" t="s">
        <v>27</v>
      </c>
      <c r="G87" s="11" t="s">
        <v>27</v>
      </c>
      <c r="H87" s="13" t="s">
        <v>27</v>
      </c>
    </row>
    <row r="88" spans="2:8" ht="15.75" thickBot="1" x14ac:dyDescent="0.3">
      <c r="B88" s="79" t="s">
        <v>4</v>
      </c>
      <c r="C88" s="66"/>
      <c r="D88" s="63"/>
      <c r="E88" s="63"/>
      <c r="F88" s="11" t="s">
        <v>27</v>
      </c>
      <c r="G88" s="11" t="s">
        <v>27</v>
      </c>
      <c r="H88" s="13" t="s">
        <v>27</v>
      </c>
    </row>
    <row r="89" spans="2:8" ht="15.75" thickBot="1" x14ac:dyDescent="0.3">
      <c r="B89" s="79" t="s">
        <v>5</v>
      </c>
      <c r="C89" s="67"/>
      <c r="D89" s="68"/>
      <c r="E89" s="68"/>
      <c r="F89" s="12" t="s">
        <v>27</v>
      </c>
      <c r="G89" s="12" t="s">
        <v>27</v>
      </c>
      <c r="H89" s="14" t="s">
        <v>27</v>
      </c>
    </row>
    <row r="91" spans="2:8" ht="15.75" thickBot="1" x14ac:dyDescent="0.3"/>
    <row r="92" spans="2:8" ht="15.75" thickBot="1" x14ac:dyDescent="0.3">
      <c r="C92" s="107" t="s">
        <v>44</v>
      </c>
      <c r="D92" s="113"/>
      <c r="E92" s="113"/>
      <c r="F92" s="113"/>
      <c r="G92" s="113"/>
      <c r="H92" s="108"/>
    </row>
    <row r="93" spans="2:8" ht="15.75" thickBot="1" x14ac:dyDescent="0.3">
      <c r="B93" s="1" t="s">
        <v>0</v>
      </c>
      <c r="C93" s="6" t="s">
        <v>15</v>
      </c>
      <c r="D93" s="6" t="s">
        <v>16</v>
      </c>
      <c r="E93" s="6" t="s">
        <v>17</v>
      </c>
      <c r="F93" s="6" t="s">
        <v>18</v>
      </c>
      <c r="G93" s="6" t="s">
        <v>19</v>
      </c>
      <c r="H93" s="6" t="s">
        <v>20</v>
      </c>
    </row>
    <row r="94" spans="2:8" ht="15.75" thickBot="1" x14ac:dyDescent="0.3">
      <c r="B94" s="5" t="s">
        <v>2</v>
      </c>
      <c r="C94" s="72">
        <f>+(C72+($E$66*C86))*C41+C18</f>
        <v>57.36</v>
      </c>
      <c r="D94" s="73" t="s">
        <v>27</v>
      </c>
      <c r="E94" s="73" t="s">
        <v>27</v>
      </c>
      <c r="F94" s="73" t="s">
        <v>27</v>
      </c>
      <c r="G94" s="73" t="s">
        <v>27</v>
      </c>
      <c r="H94" s="74" t="s">
        <v>27</v>
      </c>
    </row>
    <row r="95" spans="2:8" ht="15.75" thickBot="1" x14ac:dyDescent="0.3">
      <c r="B95" s="5" t="s">
        <v>3</v>
      </c>
      <c r="C95" s="71">
        <f>+(C73+($E$66*C87))*C42+C19</f>
        <v>74.567999999999998</v>
      </c>
      <c r="D95" s="11">
        <f>+(D73+($E$66*D87))*D42+D19</f>
        <v>13.192</v>
      </c>
      <c r="E95" s="11" t="s">
        <v>27</v>
      </c>
      <c r="F95" s="11" t="s">
        <v>27</v>
      </c>
      <c r="G95" s="11" t="s">
        <v>27</v>
      </c>
      <c r="H95" s="13" t="s">
        <v>27</v>
      </c>
    </row>
    <row r="96" spans="2:8" ht="15.75" thickBot="1" x14ac:dyDescent="0.3">
      <c r="B96" s="5" t="s">
        <v>4</v>
      </c>
      <c r="C96" s="71">
        <f>+(C74+($E$66*C88))*C43+C20</f>
        <v>18.762</v>
      </c>
      <c r="D96" s="11">
        <f>+(D74+($E$66*D88))*D43+D20</f>
        <v>12.575000000000001</v>
      </c>
      <c r="E96" s="11">
        <f>+(E74+($E$66*E88))*E43+E20</f>
        <v>4.67</v>
      </c>
      <c r="F96" s="11" t="s">
        <v>27</v>
      </c>
      <c r="G96" s="11" t="s">
        <v>27</v>
      </c>
      <c r="H96" s="13" t="s">
        <v>27</v>
      </c>
    </row>
    <row r="97" spans="1:8" ht="15.75" thickBot="1" x14ac:dyDescent="0.3">
      <c r="B97" s="5" t="s">
        <v>5</v>
      </c>
      <c r="C97" s="37">
        <f>+(C75+($E$66*C89))*C44+C21</f>
        <v>14.335000000000001</v>
      </c>
      <c r="D97" s="12">
        <f>+(D75+($E$66*D89))*D44+D21</f>
        <v>12.753999999999998</v>
      </c>
      <c r="E97" s="12">
        <f>+(E75+($E$66*E89))*E44+E21</f>
        <v>7.8049999999999997</v>
      </c>
      <c r="F97" s="12" t="s">
        <v>27</v>
      </c>
      <c r="G97" s="12" t="s">
        <v>27</v>
      </c>
      <c r="H97" s="14" t="s">
        <v>27</v>
      </c>
    </row>
    <row r="98" spans="1:8" x14ac:dyDescent="0.25">
      <c r="A98" s="32"/>
      <c r="B98" s="41" t="s">
        <v>73</v>
      </c>
      <c r="C98" s="32"/>
      <c r="D98" s="32"/>
      <c r="E98" s="32"/>
      <c r="F98" s="33"/>
      <c r="G98" s="33"/>
      <c r="H98" s="33"/>
    </row>
    <row r="100" spans="1:8" ht="15.75" thickBot="1" x14ac:dyDescent="0.3"/>
    <row r="101" spans="1:8" ht="19.5" thickBot="1" x14ac:dyDescent="0.35">
      <c r="B101" s="126" t="s">
        <v>81</v>
      </c>
      <c r="C101" s="127"/>
      <c r="D101" s="127"/>
      <c r="E101" s="127"/>
      <c r="F101" s="127"/>
      <c r="G101" s="127"/>
      <c r="H101" s="128"/>
    </row>
    <row r="102" spans="1:8" ht="15.75" thickBot="1" x14ac:dyDescent="0.3">
      <c r="B102" s="81"/>
      <c r="C102" s="82"/>
      <c r="D102" s="82"/>
      <c r="E102" s="82"/>
      <c r="F102" s="82"/>
      <c r="G102" s="82"/>
      <c r="H102" s="83"/>
    </row>
    <row r="103" spans="1:8" ht="15.75" thickBot="1" x14ac:dyDescent="0.3">
      <c r="B103" s="57"/>
      <c r="C103" s="105" t="s">
        <v>47</v>
      </c>
      <c r="D103" s="107" t="s">
        <v>48</v>
      </c>
      <c r="E103" s="108"/>
      <c r="F103" s="33"/>
      <c r="G103" s="33"/>
      <c r="H103" s="58"/>
    </row>
    <row r="104" spans="1:8" ht="15.75" thickBot="1" x14ac:dyDescent="0.3">
      <c r="B104" s="9" t="s">
        <v>0</v>
      </c>
      <c r="C104" s="106"/>
      <c r="D104" s="46" t="s">
        <v>45</v>
      </c>
      <c r="E104" s="46" t="s">
        <v>46</v>
      </c>
      <c r="F104" s="46" t="s">
        <v>28</v>
      </c>
      <c r="G104" s="46" t="s">
        <v>29</v>
      </c>
      <c r="H104" s="58"/>
    </row>
    <row r="105" spans="1:8" ht="15.75" thickBot="1" x14ac:dyDescent="0.3">
      <c r="B105" s="5" t="s">
        <v>2</v>
      </c>
      <c r="C105" s="49">
        <f>+SUMPRODUCT(C8:E8,'Datos LOTE 2'!B3:D3)</f>
        <v>3500.9986961200002</v>
      </c>
      <c r="D105" s="50">
        <f>+SUMPRODUCT(C56:E56,'Datos LOTE 2'!E3:G3)/1000*0.5</f>
        <v>1538.1423985568681</v>
      </c>
      <c r="E105" s="50">
        <f>+SUMPRODUCT(C94:E94,'Datos LOTE 2'!E3:G3)/1000*0.5</f>
        <v>1538.1423985568681</v>
      </c>
      <c r="F105" s="50">
        <f>SUM(C105:E105)*0.051127</f>
        <v>336.27677315856124</v>
      </c>
      <c r="G105" s="51">
        <f>SUM(C105:F105)</f>
        <v>6913.5602663922973</v>
      </c>
      <c r="H105" s="58"/>
    </row>
    <row r="106" spans="1:8" ht="15.75" thickBot="1" x14ac:dyDescent="0.3">
      <c r="B106" s="5" t="s">
        <v>3</v>
      </c>
      <c r="C106" s="52">
        <f>+SUMPRODUCT(C9:E9,'Datos LOTE 2'!B4:D4)</f>
        <v>35503.412131619996</v>
      </c>
      <c r="D106" s="47">
        <f>+SUMPRODUCT(C57:E57,'Datos LOTE 2'!E4:G4)/1000*0.5</f>
        <v>46668.101025665266</v>
      </c>
      <c r="E106" s="47">
        <f>+SUMPRODUCT(C95:E95,'Datos LOTE 2'!E4:G4)/1000*0.5</f>
        <v>46668.101025665266</v>
      </c>
      <c r="F106" s="47">
        <f t="shared" ref="F106:F108" si="3">SUM(C106:E106)*0.051127</f>
        <v>6587.1829543317108</v>
      </c>
      <c r="G106" s="53">
        <f t="shared" ref="G106:G108" si="4">SUM(C106:F106)</f>
        <v>135426.79713728224</v>
      </c>
      <c r="H106" s="58"/>
    </row>
    <row r="107" spans="1:8" ht="15.75" thickBot="1" x14ac:dyDescent="0.3">
      <c r="B107" s="5" t="s">
        <v>4</v>
      </c>
      <c r="C107" s="52">
        <f>+SUMPRODUCT(C10:E10,'Datos LOTE 2'!B5:D5)</f>
        <v>183047.29044050004</v>
      </c>
      <c r="D107" s="47">
        <f>+SUMPRODUCT(C58:E58,'Datos LOTE 2'!E5:G5)/1000*0.5</f>
        <v>31999.564014040199</v>
      </c>
      <c r="E107" s="47">
        <f>+SUMPRODUCT(C96:E96,'Datos LOTE 2'!E5:G5)/1000*0.5</f>
        <v>31999.564014040199</v>
      </c>
      <c r="F107" s="47">
        <f t="shared" si="3"/>
        <v>12630.742237043112</v>
      </c>
      <c r="G107" s="53">
        <f t="shared" si="4"/>
        <v>259677.16070562354</v>
      </c>
      <c r="H107" s="58"/>
    </row>
    <row r="108" spans="1:8" ht="15.75" thickBot="1" x14ac:dyDescent="0.3">
      <c r="B108" s="5" t="s">
        <v>5</v>
      </c>
      <c r="C108" s="54">
        <f>+SUMPRODUCT(C11:E11,'Datos LOTE 2'!B6:D6)</f>
        <v>128359.28196309999</v>
      </c>
      <c r="D108" s="55">
        <f>+SUMPRODUCT(C59:E59,'Datos LOTE 2'!E6:G6)/1000*0.5</f>
        <v>28234.883694927586</v>
      </c>
      <c r="E108" s="55">
        <f>+SUMPRODUCT(C97:E97,'Datos LOTE 2'!E6:G6)/1000*0.5</f>
        <v>28234.883694927586</v>
      </c>
      <c r="F108" s="55">
        <f t="shared" si="3"/>
        <v>9449.7548062685382</v>
      </c>
      <c r="G108" s="56">
        <f t="shared" si="4"/>
        <v>194278.80415922368</v>
      </c>
      <c r="H108" s="58"/>
    </row>
    <row r="109" spans="1:8" ht="24.95" customHeight="1" thickBot="1" x14ac:dyDescent="0.3">
      <c r="B109" s="57"/>
      <c r="C109" s="32"/>
      <c r="D109" s="121" t="s">
        <v>79</v>
      </c>
      <c r="E109" s="121"/>
      <c r="F109" s="124"/>
      <c r="G109" s="48">
        <f>SUM(G105:G108)</f>
        <v>596296.32226852176</v>
      </c>
      <c r="H109" s="58"/>
    </row>
    <row r="110" spans="1:8" ht="24.95" customHeight="1" thickBot="1" x14ac:dyDescent="0.3">
      <c r="B110" s="59"/>
      <c r="C110" s="60"/>
      <c r="D110" s="125" t="s">
        <v>78</v>
      </c>
      <c r="E110" s="125"/>
      <c r="F110" s="125"/>
      <c r="G110" s="62">
        <v>1954492.4998922499</v>
      </c>
      <c r="H110" s="61"/>
    </row>
  </sheetData>
  <sheetProtection password="F53D" sheet="1" objects="1" scenarios="1"/>
  <mergeCells count="20">
    <mergeCell ref="D109:F109"/>
    <mergeCell ref="D110:F110"/>
    <mergeCell ref="C103:C104"/>
    <mergeCell ref="D103:E103"/>
    <mergeCell ref="C46:H46"/>
    <mergeCell ref="C92:H92"/>
    <mergeCell ref="C70:H70"/>
    <mergeCell ref="B101:H101"/>
    <mergeCell ref="B2:H2"/>
    <mergeCell ref="C6:H6"/>
    <mergeCell ref="C16:H16"/>
    <mergeCell ref="B24:H24"/>
    <mergeCell ref="C32:H32"/>
    <mergeCell ref="C39:H39"/>
    <mergeCell ref="B62:H62"/>
    <mergeCell ref="C84:H84"/>
    <mergeCell ref="C54:H54"/>
    <mergeCell ref="D30:F30"/>
    <mergeCell ref="D68:F68"/>
    <mergeCell ref="C77:H7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7"/>
  <sheetViews>
    <sheetView zoomScale="85" zoomScaleNormal="85" workbookViewId="0">
      <pane ySplit="1" topLeftCell="A2" activePane="bottomLeft" state="frozen"/>
      <selection pane="bottomLeft" sqref="A1:XFD1048576"/>
    </sheetView>
  </sheetViews>
  <sheetFormatPr baseColWidth="10" defaultColWidth="11.42578125" defaultRowHeight="15" x14ac:dyDescent="0.25"/>
  <cols>
    <col min="1" max="2" width="11.42578125" customWidth="1"/>
    <col min="252" max="252" width="37.140625" customWidth="1"/>
    <col min="253" max="253" width="23.28515625" customWidth="1"/>
    <col min="254" max="254" width="51.42578125" bestFit="1" customWidth="1"/>
    <col min="255" max="256" width="11.5703125" customWidth="1"/>
    <col min="508" max="508" width="37.140625" customWidth="1"/>
    <col min="509" max="509" width="23.28515625" customWidth="1"/>
    <col min="510" max="510" width="51.42578125" bestFit="1" customWidth="1"/>
    <col min="511" max="512" width="11.5703125" customWidth="1"/>
    <col min="764" max="764" width="37.140625" customWidth="1"/>
    <col min="765" max="765" width="23.28515625" customWidth="1"/>
    <col min="766" max="766" width="51.42578125" bestFit="1" customWidth="1"/>
    <col min="767" max="768" width="11.5703125" customWidth="1"/>
    <col min="1020" max="1020" width="37.140625" customWidth="1"/>
    <col min="1021" max="1021" width="23.28515625" customWidth="1"/>
    <col min="1022" max="1022" width="51.42578125" bestFit="1" customWidth="1"/>
    <col min="1023" max="1024" width="11.5703125" customWidth="1"/>
    <col min="1276" max="1276" width="37.140625" customWidth="1"/>
    <col min="1277" max="1277" width="23.28515625" customWidth="1"/>
    <col min="1278" max="1278" width="51.42578125" bestFit="1" customWidth="1"/>
    <col min="1279" max="1280" width="11.5703125" customWidth="1"/>
    <col min="1532" max="1532" width="37.140625" customWidth="1"/>
    <col min="1533" max="1533" width="23.28515625" customWidth="1"/>
    <col min="1534" max="1534" width="51.42578125" bestFit="1" customWidth="1"/>
    <col min="1535" max="1536" width="11.5703125" customWidth="1"/>
    <col min="1788" max="1788" width="37.140625" customWidth="1"/>
    <col min="1789" max="1789" width="23.28515625" customWidth="1"/>
    <col min="1790" max="1790" width="51.42578125" bestFit="1" customWidth="1"/>
    <col min="1791" max="1792" width="11.5703125" customWidth="1"/>
    <col min="2044" max="2044" width="37.140625" customWidth="1"/>
    <col min="2045" max="2045" width="23.28515625" customWidth="1"/>
    <col min="2046" max="2046" width="51.42578125" bestFit="1" customWidth="1"/>
    <col min="2047" max="2048" width="11.5703125" customWidth="1"/>
    <col min="2300" max="2300" width="37.140625" customWidth="1"/>
    <col min="2301" max="2301" width="23.28515625" customWidth="1"/>
    <col min="2302" max="2302" width="51.42578125" bestFit="1" customWidth="1"/>
    <col min="2303" max="2304" width="11.5703125" customWidth="1"/>
    <col min="2556" max="2556" width="37.140625" customWidth="1"/>
    <col min="2557" max="2557" width="23.28515625" customWidth="1"/>
    <col min="2558" max="2558" width="51.42578125" bestFit="1" customWidth="1"/>
    <col min="2559" max="2560" width="11.5703125" customWidth="1"/>
    <col min="2812" max="2812" width="37.140625" customWidth="1"/>
    <col min="2813" max="2813" width="23.28515625" customWidth="1"/>
    <col min="2814" max="2814" width="51.42578125" bestFit="1" customWidth="1"/>
    <col min="2815" max="2816" width="11.5703125" customWidth="1"/>
    <col min="3068" max="3068" width="37.140625" customWidth="1"/>
    <col min="3069" max="3069" width="23.28515625" customWidth="1"/>
    <col min="3070" max="3070" width="51.42578125" bestFit="1" customWidth="1"/>
    <col min="3071" max="3072" width="11.5703125" customWidth="1"/>
    <col min="3324" max="3324" width="37.140625" customWidth="1"/>
    <col min="3325" max="3325" width="23.28515625" customWidth="1"/>
    <col min="3326" max="3326" width="51.42578125" bestFit="1" customWidth="1"/>
    <col min="3327" max="3328" width="11.5703125" customWidth="1"/>
    <col min="3580" max="3580" width="37.140625" customWidth="1"/>
    <col min="3581" max="3581" width="23.28515625" customWidth="1"/>
    <col min="3582" max="3582" width="51.42578125" bestFit="1" customWidth="1"/>
    <col min="3583" max="3584" width="11.5703125" customWidth="1"/>
    <col min="3836" max="3836" width="37.140625" customWidth="1"/>
    <col min="3837" max="3837" width="23.28515625" customWidth="1"/>
    <col min="3838" max="3838" width="51.42578125" bestFit="1" customWidth="1"/>
    <col min="3839" max="3840" width="11.5703125" customWidth="1"/>
    <col min="4092" max="4092" width="37.140625" customWidth="1"/>
    <col min="4093" max="4093" width="23.28515625" customWidth="1"/>
    <col min="4094" max="4094" width="51.42578125" bestFit="1" customWidth="1"/>
    <col min="4095" max="4096" width="11.5703125" customWidth="1"/>
    <col min="4348" max="4348" width="37.140625" customWidth="1"/>
    <col min="4349" max="4349" width="23.28515625" customWidth="1"/>
    <col min="4350" max="4350" width="51.42578125" bestFit="1" customWidth="1"/>
    <col min="4351" max="4352" width="11.5703125" customWidth="1"/>
    <col min="4604" max="4604" width="37.140625" customWidth="1"/>
    <col min="4605" max="4605" width="23.28515625" customWidth="1"/>
    <col min="4606" max="4606" width="51.42578125" bestFit="1" customWidth="1"/>
    <col min="4607" max="4608" width="11.5703125" customWidth="1"/>
    <col min="4860" max="4860" width="37.140625" customWidth="1"/>
    <col min="4861" max="4861" width="23.28515625" customWidth="1"/>
    <col min="4862" max="4862" width="51.42578125" bestFit="1" customWidth="1"/>
    <col min="4863" max="4864" width="11.5703125" customWidth="1"/>
    <col min="5116" max="5116" width="37.140625" customWidth="1"/>
    <col min="5117" max="5117" width="23.28515625" customWidth="1"/>
    <col min="5118" max="5118" width="51.42578125" bestFit="1" customWidth="1"/>
    <col min="5119" max="5120" width="11.5703125" customWidth="1"/>
    <col min="5372" max="5372" width="37.140625" customWidth="1"/>
    <col min="5373" max="5373" width="23.28515625" customWidth="1"/>
    <col min="5374" max="5374" width="51.42578125" bestFit="1" customWidth="1"/>
    <col min="5375" max="5376" width="11.5703125" customWidth="1"/>
    <col min="5628" max="5628" width="37.140625" customWidth="1"/>
    <col min="5629" max="5629" width="23.28515625" customWidth="1"/>
    <col min="5630" max="5630" width="51.42578125" bestFit="1" customWidth="1"/>
    <col min="5631" max="5632" width="11.5703125" customWidth="1"/>
    <col min="5884" max="5884" width="37.140625" customWidth="1"/>
    <col min="5885" max="5885" width="23.28515625" customWidth="1"/>
    <col min="5886" max="5886" width="51.42578125" bestFit="1" customWidth="1"/>
    <col min="5887" max="5888" width="11.5703125" customWidth="1"/>
    <col min="6140" max="6140" width="37.140625" customWidth="1"/>
    <col min="6141" max="6141" width="23.28515625" customWidth="1"/>
    <col min="6142" max="6142" width="51.42578125" bestFit="1" customWidth="1"/>
    <col min="6143" max="6144" width="11.5703125" customWidth="1"/>
    <col min="6396" max="6396" width="37.140625" customWidth="1"/>
    <col min="6397" max="6397" width="23.28515625" customWidth="1"/>
    <col min="6398" max="6398" width="51.42578125" bestFit="1" customWidth="1"/>
    <col min="6399" max="6400" width="11.5703125" customWidth="1"/>
    <col min="6652" max="6652" width="37.140625" customWidth="1"/>
    <col min="6653" max="6653" width="23.28515625" customWidth="1"/>
    <col min="6654" max="6654" width="51.42578125" bestFit="1" customWidth="1"/>
    <col min="6655" max="6656" width="11.5703125" customWidth="1"/>
    <col min="6908" max="6908" width="37.140625" customWidth="1"/>
    <col min="6909" max="6909" width="23.28515625" customWidth="1"/>
    <col min="6910" max="6910" width="51.42578125" bestFit="1" customWidth="1"/>
    <col min="6911" max="6912" width="11.5703125" customWidth="1"/>
    <col min="7164" max="7164" width="37.140625" customWidth="1"/>
    <col min="7165" max="7165" width="23.28515625" customWidth="1"/>
    <col min="7166" max="7166" width="51.42578125" bestFit="1" customWidth="1"/>
    <col min="7167" max="7168" width="11.5703125" customWidth="1"/>
    <col min="7420" max="7420" width="37.140625" customWidth="1"/>
    <col min="7421" max="7421" width="23.28515625" customWidth="1"/>
    <col min="7422" max="7422" width="51.42578125" bestFit="1" customWidth="1"/>
    <col min="7423" max="7424" width="11.5703125" customWidth="1"/>
    <col min="7676" max="7676" width="37.140625" customWidth="1"/>
    <col min="7677" max="7677" width="23.28515625" customWidth="1"/>
    <col min="7678" max="7678" width="51.42578125" bestFit="1" customWidth="1"/>
    <col min="7679" max="7680" width="11.5703125" customWidth="1"/>
    <col min="7932" max="7932" width="37.140625" customWidth="1"/>
    <col min="7933" max="7933" width="23.28515625" customWidth="1"/>
    <col min="7934" max="7934" width="51.42578125" bestFit="1" customWidth="1"/>
    <col min="7935" max="7936" width="11.5703125" customWidth="1"/>
    <col min="8188" max="8188" width="37.140625" customWidth="1"/>
    <col min="8189" max="8189" width="23.28515625" customWidth="1"/>
    <col min="8190" max="8190" width="51.42578125" bestFit="1" customWidth="1"/>
    <col min="8191" max="8192" width="11.5703125" customWidth="1"/>
    <col min="8444" max="8444" width="37.140625" customWidth="1"/>
    <col min="8445" max="8445" width="23.28515625" customWidth="1"/>
    <col min="8446" max="8446" width="51.42578125" bestFit="1" customWidth="1"/>
    <col min="8447" max="8448" width="11.5703125" customWidth="1"/>
    <col min="8700" max="8700" width="37.140625" customWidth="1"/>
    <col min="8701" max="8701" width="23.28515625" customWidth="1"/>
    <col min="8702" max="8702" width="51.42578125" bestFit="1" customWidth="1"/>
    <col min="8703" max="8704" width="11.5703125" customWidth="1"/>
    <col min="8956" max="8956" width="37.140625" customWidth="1"/>
    <col min="8957" max="8957" width="23.28515625" customWidth="1"/>
    <col min="8958" max="8958" width="51.42578125" bestFit="1" customWidth="1"/>
    <col min="8959" max="8960" width="11.5703125" customWidth="1"/>
    <col min="9212" max="9212" width="37.140625" customWidth="1"/>
    <col min="9213" max="9213" width="23.28515625" customWidth="1"/>
    <col min="9214" max="9214" width="51.42578125" bestFit="1" customWidth="1"/>
    <col min="9215" max="9216" width="11.5703125" customWidth="1"/>
    <col min="9468" max="9468" width="37.140625" customWidth="1"/>
    <col min="9469" max="9469" width="23.28515625" customWidth="1"/>
    <col min="9470" max="9470" width="51.42578125" bestFit="1" customWidth="1"/>
    <col min="9471" max="9472" width="11.5703125" customWidth="1"/>
    <col min="9724" max="9724" width="37.140625" customWidth="1"/>
    <col min="9725" max="9725" width="23.28515625" customWidth="1"/>
    <col min="9726" max="9726" width="51.42578125" bestFit="1" customWidth="1"/>
    <col min="9727" max="9728" width="11.5703125" customWidth="1"/>
    <col min="9980" max="9980" width="37.140625" customWidth="1"/>
    <col min="9981" max="9981" width="23.28515625" customWidth="1"/>
    <col min="9982" max="9982" width="51.42578125" bestFit="1" customWidth="1"/>
    <col min="9983" max="9984" width="11.5703125" customWidth="1"/>
    <col min="10236" max="10236" width="37.140625" customWidth="1"/>
    <col min="10237" max="10237" width="23.28515625" customWidth="1"/>
    <col min="10238" max="10238" width="51.42578125" bestFit="1" customWidth="1"/>
    <col min="10239" max="10240" width="11.5703125" customWidth="1"/>
    <col min="10492" max="10492" width="37.140625" customWidth="1"/>
    <col min="10493" max="10493" width="23.28515625" customWidth="1"/>
    <col min="10494" max="10494" width="51.42578125" bestFit="1" customWidth="1"/>
    <col min="10495" max="10496" width="11.5703125" customWidth="1"/>
    <col min="10748" max="10748" width="37.140625" customWidth="1"/>
    <col min="10749" max="10749" width="23.28515625" customWidth="1"/>
    <col min="10750" max="10750" width="51.42578125" bestFit="1" customWidth="1"/>
    <col min="10751" max="10752" width="11.5703125" customWidth="1"/>
    <col min="11004" max="11004" width="37.140625" customWidth="1"/>
    <col min="11005" max="11005" width="23.28515625" customWidth="1"/>
    <col min="11006" max="11006" width="51.42578125" bestFit="1" customWidth="1"/>
    <col min="11007" max="11008" width="11.5703125" customWidth="1"/>
    <col min="11260" max="11260" width="37.140625" customWidth="1"/>
    <col min="11261" max="11261" width="23.28515625" customWidth="1"/>
    <col min="11262" max="11262" width="51.42578125" bestFit="1" customWidth="1"/>
    <col min="11263" max="11264" width="11.5703125" customWidth="1"/>
    <col min="11516" max="11516" width="37.140625" customWidth="1"/>
    <col min="11517" max="11517" width="23.28515625" customWidth="1"/>
    <col min="11518" max="11518" width="51.42578125" bestFit="1" customWidth="1"/>
    <col min="11519" max="11520" width="11.5703125" customWidth="1"/>
    <col min="11772" max="11772" width="37.140625" customWidth="1"/>
    <col min="11773" max="11773" width="23.28515625" customWidth="1"/>
    <col min="11774" max="11774" width="51.42578125" bestFit="1" customWidth="1"/>
    <col min="11775" max="11776" width="11.5703125" customWidth="1"/>
    <col min="12028" max="12028" width="37.140625" customWidth="1"/>
    <col min="12029" max="12029" width="23.28515625" customWidth="1"/>
    <col min="12030" max="12030" width="51.42578125" bestFit="1" customWidth="1"/>
    <col min="12031" max="12032" width="11.5703125" customWidth="1"/>
    <col min="12284" max="12284" width="37.140625" customWidth="1"/>
    <col min="12285" max="12285" width="23.28515625" customWidth="1"/>
    <col min="12286" max="12286" width="51.42578125" bestFit="1" customWidth="1"/>
    <col min="12287" max="12288" width="11.5703125" customWidth="1"/>
    <col min="12540" max="12540" width="37.140625" customWidth="1"/>
    <col min="12541" max="12541" width="23.28515625" customWidth="1"/>
    <col min="12542" max="12542" width="51.42578125" bestFit="1" customWidth="1"/>
    <col min="12543" max="12544" width="11.5703125" customWidth="1"/>
    <col min="12796" max="12796" width="37.140625" customWidth="1"/>
    <col min="12797" max="12797" width="23.28515625" customWidth="1"/>
    <col min="12798" max="12798" width="51.42578125" bestFit="1" customWidth="1"/>
    <col min="12799" max="12800" width="11.5703125" customWidth="1"/>
    <col min="13052" max="13052" width="37.140625" customWidth="1"/>
    <col min="13053" max="13053" width="23.28515625" customWidth="1"/>
    <col min="13054" max="13054" width="51.42578125" bestFit="1" customWidth="1"/>
    <col min="13055" max="13056" width="11.5703125" customWidth="1"/>
    <col min="13308" max="13308" width="37.140625" customWidth="1"/>
    <col min="13309" max="13309" width="23.28515625" customWidth="1"/>
    <col min="13310" max="13310" width="51.42578125" bestFit="1" customWidth="1"/>
    <col min="13311" max="13312" width="11.5703125" customWidth="1"/>
    <col min="13564" max="13564" width="37.140625" customWidth="1"/>
    <col min="13565" max="13565" width="23.28515625" customWidth="1"/>
    <col min="13566" max="13566" width="51.42578125" bestFit="1" customWidth="1"/>
    <col min="13567" max="13568" width="11.5703125" customWidth="1"/>
    <col min="13820" max="13820" width="37.140625" customWidth="1"/>
    <col min="13821" max="13821" width="23.28515625" customWidth="1"/>
    <col min="13822" max="13822" width="51.42578125" bestFit="1" customWidth="1"/>
    <col min="13823" max="13824" width="11.5703125" customWidth="1"/>
    <col min="14076" max="14076" width="37.140625" customWidth="1"/>
    <col min="14077" max="14077" width="23.28515625" customWidth="1"/>
    <col min="14078" max="14078" width="51.42578125" bestFit="1" customWidth="1"/>
    <col min="14079" max="14080" width="11.5703125" customWidth="1"/>
    <col min="14332" max="14332" width="37.140625" customWidth="1"/>
    <col min="14333" max="14333" width="23.28515625" customWidth="1"/>
    <col min="14334" max="14334" width="51.42578125" bestFit="1" customWidth="1"/>
    <col min="14335" max="14336" width="11.5703125" customWidth="1"/>
    <col min="14588" max="14588" width="37.140625" customWidth="1"/>
    <col min="14589" max="14589" width="23.28515625" customWidth="1"/>
    <col min="14590" max="14590" width="51.42578125" bestFit="1" customWidth="1"/>
    <col min="14591" max="14592" width="11.5703125" customWidth="1"/>
    <col min="14844" max="14844" width="37.140625" customWidth="1"/>
    <col min="14845" max="14845" width="23.28515625" customWidth="1"/>
    <col min="14846" max="14846" width="51.42578125" bestFit="1" customWidth="1"/>
    <col min="14847" max="14848" width="11.5703125" customWidth="1"/>
    <col min="15100" max="15100" width="37.140625" customWidth="1"/>
    <col min="15101" max="15101" width="23.28515625" customWidth="1"/>
    <col min="15102" max="15102" width="51.42578125" bestFit="1" customWidth="1"/>
    <col min="15103" max="15104" width="11.5703125" customWidth="1"/>
    <col min="15356" max="15356" width="37.140625" customWidth="1"/>
    <col min="15357" max="15357" width="23.28515625" customWidth="1"/>
    <col min="15358" max="15358" width="51.42578125" bestFit="1" customWidth="1"/>
    <col min="15359" max="15360" width="11.5703125" customWidth="1"/>
    <col min="15612" max="15612" width="37.140625" customWidth="1"/>
    <col min="15613" max="15613" width="23.28515625" customWidth="1"/>
    <col min="15614" max="15614" width="51.42578125" bestFit="1" customWidth="1"/>
    <col min="15615" max="15616" width="11.5703125" customWidth="1"/>
    <col min="15868" max="15868" width="37.140625" customWidth="1"/>
    <col min="15869" max="15869" width="23.28515625" customWidth="1"/>
    <col min="15870" max="15870" width="51.42578125" bestFit="1" customWidth="1"/>
    <col min="15871" max="15872" width="11.5703125" customWidth="1"/>
    <col min="16124" max="16124" width="37.140625" customWidth="1"/>
    <col min="16125" max="16125" width="23.28515625" customWidth="1"/>
    <col min="16126" max="16126" width="51.42578125" bestFit="1" customWidth="1"/>
    <col min="16127" max="16128" width="11.5703125" customWidth="1"/>
  </cols>
  <sheetData>
    <row r="2" spans="1:14" thickBot="1" x14ac:dyDescent="0.35"/>
    <row r="3" spans="1:14" ht="46.5" customHeight="1" x14ac:dyDescent="0.3">
      <c r="B3" s="129" t="s">
        <v>30</v>
      </c>
      <c r="C3" s="130"/>
      <c r="D3" s="130"/>
      <c r="E3" s="130"/>
      <c r="F3" s="130"/>
      <c r="G3" s="131"/>
      <c r="H3" s="130" t="s">
        <v>13</v>
      </c>
      <c r="I3" s="130"/>
      <c r="J3" s="130"/>
      <c r="K3" s="130"/>
      <c r="L3" s="130"/>
      <c r="M3" s="130"/>
      <c r="N3" s="131"/>
    </row>
    <row r="4" spans="1:14" ht="14.45" x14ac:dyDescent="0.3">
      <c r="A4" s="16" t="s">
        <v>31</v>
      </c>
      <c r="B4" s="15" t="s">
        <v>7</v>
      </c>
      <c r="C4" s="15" t="s">
        <v>8</v>
      </c>
      <c r="D4" s="15" t="s">
        <v>9</v>
      </c>
      <c r="E4" s="15" t="s">
        <v>10</v>
      </c>
      <c r="F4" s="15" t="s">
        <v>11</v>
      </c>
      <c r="G4" s="15" t="s">
        <v>12</v>
      </c>
      <c r="H4" s="15" t="s">
        <v>32</v>
      </c>
      <c r="I4" s="15" t="s">
        <v>33</v>
      </c>
      <c r="J4" s="15" t="s">
        <v>34</v>
      </c>
      <c r="K4" s="15" t="s">
        <v>69</v>
      </c>
      <c r="L4" s="15" t="s">
        <v>70</v>
      </c>
      <c r="M4" s="15" t="s">
        <v>71</v>
      </c>
      <c r="N4" s="15" t="s">
        <v>1</v>
      </c>
    </row>
    <row r="5" spans="1:14" ht="14.45" x14ac:dyDescent="0.3">
      <c r="A5" s="7" t="s">
        <v>5</v>
      </c>
      <c r="B5" s="17">
        <v>537</v>
      </c>
      <c r="C5" s="17">
        <v>583</v>
      </c>
      <c r="D5" s="17">
        <v>658</v>
      </c>
      <c r="E5" s="17">
        <v>0</v>
      </c>
      <c r="F5" s="17">
        <v>0</v>
      </c>
      <c r="G5" s="17">
        <v>0</v>
      </c>
      <c r="H5" s="17">
        <v>542449.51612903224</v>
      </c>
      <c r="I5" s="17">
        <v>1049140.5806451612</v>
      </c>
      <c r="J5" s="17">
        <v>1131479.6774193547</v>
      </c>
      <c r="K5" s="17">
        <v>0</v>
      </c>
      <c r="L5" s="17">
        <v>0</v>
      </c>
      <c r="M5" s="17">
        <v>0</v>
      </c>
      <c r="N5" s="17">
        <v>2723069.7741935481</v>
      </c>
    </row>
    <row r="6" spans="1:14" ht="14.45" x14ac:dyDescent="0.3">
      <c r="A6" s="7" t="s">
        <v>6</v>
      </c>
      <c r="B6" s="17">
        <v>2025</v>
      </c>
      <c r="C6" s="17">
        <v>2075</v>
      </c>
      <c r="D6" s="17">
        <v>2075</v>
      </c>
      <c r="E6" s="17">
        <v>2075</v>
      </c>
      <c r="F6" s="17">
        <v>2225</v>
      </c>
      <c r="G6" s="17">
        <v>3897</v>
      </c>
      <c r="H6" s="17">
        <v>664156</v>
      </c>
      <c r="I6" s="17">
        <v>822714</v>
      </c>
      <c r="J6" s="17">
        <v>513678</v>
      </c>
      <c r="K6" s="17">
        <v>796010</v>
      </c>
      <c r="L6" s="17">
        <v>1072856</v>
      </c>
      <c r="M6" s="17">
        <v>3969423</v>
      </c>
      <c r="N6" s="17">
        <v>7838837</v>
      </c>
    </row>
    <row r="7" spans="1:14" ht="14.45" x14ac:dyDescent="0.3">
      <c r="A7" s="7" t="s">
        <v>35</v>
      </c>
      <c r="B7" s="17">
        <v>950</v>
      </c>
      <c r="C7" s="17">
        <v>950</v>
      </c>
      <c r="D7" s="17">
        <v>950</v>
      </c>
      <c r="E7" s="17">
        <v>950</v>
      </c>
      <c r="F7" s="17">
        <v>950</v>
      </c>
      <c r="G7" s="17">
        <v>980</v>
      </c>
      <c r="H7" s="17">
        <v>352753</v>
      </c>
      <c r="I7" s="17">
        <v>477275</v>
      </c>
      <c r="J7" s="17">
        <v>262543</v>
      </c>
      <c r="K7" s="17">
        <v>432672</v>
      </c>
      <c r="L7" s="17">
        <v>577090</v>
      </c>
      <c r="M7" s="17">
        <v>2756828</v>
      </c>
      <c r="N7" s="17">
        <v>4859161</v>
      </c>
    </row>
  </sheetData>
  <sheetProtection password="F53D" sheet="1" objects="1" scenarios="1"/>
  <mergeCells count="2">
    <mergeCell ref="B3:G3"/>
    <mergeCell ref="H3:N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zoomScale="85" zoomScaleNormal="85" workbookViewId="0">
      <pane ySplit="2" topLeftCell="A3" activePane="bottomLeft" state="frozen"/>
      <selection pane="bottomLeft" activeCell="G6" sqref="G6"/>
    </sheetView>
  </sheetViews>
  <sheetFormatPr baseColWidth="10" defaultColWidth="11.42578125" defaultRowHeight="15" x14ac:dyDescent="0.25"/>
  <cols>
    <col min="1" max="2" width="11.42578125" customWidth="1"/>
    <col min="252" max="252" width="37.140625" customWidth="1"/>
    <col min="253" max="253" width="23.28515625" customWidth="1"/>
    <col min="254" max="256" width="11.5703125" customWidth="1"/>
    <col min="508" max="508" width="37.140625" customWidth="1"/>
    <col min="509" max="509" width="23.28515625" customWidth="1"/>
    <col min="510" max="512" width="11.5703125" customWidth="1"/>
    <col min="764" max="764" width="37.140625" customWidth="1"/>
    <col min="765" max="765" width="23.28515625" customWidth="1"/>
    <col min="766" max="768" width="11.5703125" customWidth="1"/>
    <col min="1020" max="1020" width="37.140625" customWidth="1"/>
    <col min="1021" max="1021" width="23.28515625" customWidth="1"/>
    <col min="1022" max="1024" width="11.5703125" customWidth="1"/>
    <col min="1276" max="1276" width="37.140625" customWidth="1"/>
    <col min="1277" max="1277" width="23.28515625" customWidth="1"/>
    <col min="1278" max="1280" width="11.5703125" customWidth="1"/>
    <col min="1532" max="1532" width="37.140625" customWidth="1"/>
    <col min="1533" max="1533" width="23.28515625" customWidth="1"/>
    <col min="1534" max="1536" width="11.5703125" customWidth="1"/>
    <col min="1788" max="1788" width="37.140625" customWidth="1"/>
    <col min="1789" max="1789" width="23.28515625" customWidth="1"/>
    <col min="1790" max="1792" width="11.5703125" customWidth="1"/>
    <col min="2044" max="2044" width="37.140625" customWidth="1"/>
    <col min="2045" max="2045" width="23.28515625" customWidth="1"/>
    <col min="2046" max="2048" width="11.5703125" customWidth="1"/>
    <col min="2300" max="2300" width="37.140625" customWidth="1"/>
    <col min="2301" max="2301" width="23.28515625" customWidth="1"/>
    <col min="2302" max="2304" width="11.5703125" customWidth="1"/>
    <col min="2556" max="2556" width="37.140625" customWidth="1"/>
    <col min="2557" max="2557" width="23.28515625" customWidth="1"/>
    <col min="2558" max="2560" width="11.5703125" customWidth="1"/>
    <col min="2812" max="2812" width="37.140625" customWidth="1"/>
    <col min="2813" max="2813" width="23.28515625" customWidth="1"/>
    <col min="2814" max="2816" width="11.5703125" customWidth="1"/>
    <col min="3068" max="3068" width="37.140625" customWidth="1"/>
    <col min="3069" max="3069" width="23.28515625" customWidth="1"/>
    <col min="3070" max="3072" width="11.5703125" customWidth="1"/>
    <col min="3324" max="3324" width="37.140625" customWidth="1"/>
    <col min="3325" max="3325" width="23.28515625" customWidth="1"/>
    <col min="3326" max="3328" width="11.5703125" customWidth="1"/>
    <col min="3580" max="3580" width="37.140625" customWidth="1"/>
    <col min="3581" max="3581" width="23.28515625" customWidth="1"/>
    <col min="3582" max="3584" width="11.5703125" customWidth="1"/>
    <col min="3836" max="3836" width="37.140625" customWidth="1"/>
    <col min="3837" max="3837" width="23.28515625" customWidth="1"/>
    <col min="3838" max="3840" width="11.5703125" customWidth="1"/>
    <col min="4092" max="4092" width="37.140625" customWidth="1"/>
    <col min="4093" max="4093" width="23.28515625" customWidth="1"/>
    <col min="4094" max="4096" width="11.5703125" customWidth="1"/>
    <col min="4348" max="4348" width="37.140625" customWidth="1"/>
    <col min="4349" max="4349" width="23.28515625" customWidth="1"/>
    <col min="4350" max="4352" width="11.5703125" customWidth="1"/>
    <col min="4604" max="4604" width="37.140625" customWidth="1"/>
    <col min="4605" max="4605" width="23.28515625" customWidth="1"/>
    <col min="4606" max="4608" width="11.5703125" customWidth="1"/>
    <col min="4860" max="4860" width="37.140625" customWidth="1"/>
    <col min="4861" max="4861" width="23.28515625" customWidth="1"/>
    <col min="4862" max="4864" width="11.5703125" customWidth="1"/>
    <col min="5116" max="5116" width="37.140625" customWidth="1"/>
    <col min="5117" max="5117" width="23.28515625" customWidth="1"/>
    <col min="5118" max="5120" width="11.5703125" customWidth="1"/>
    <col min="5372" max="5372" width="37.140625" customWidth="1"/>
    <col min="5373" max="5373" width="23.28515625" customWidth="1"/>
    <col min="5374" max="5376" width="11.5703125" customWidth="1"/>
    <col min="5628" max="5628" width="37.140625" customWidth="1"/>
    <col min="5629" max="5629" width="23.28515625" customWidth="1"/>
    <col min="5630" max="5632" width="11.5703125" customWidth="1"/>
    <col min="5884" max="5884" width="37.140625" customWidth="1"/>
    <col min="5885" max="5885" width="23.28515625" customWidth="1"/>
    <col min="5886" max="5888" width="11.5703125" customWidth="1"/>
    <col min="6140" max="6140" width="37.140625" customWidth="1"/>
    <col min="6141" max="6141" width="23.28515625" customWidth="1"/>
    <col min="6142" max="6144" width="11.5703125" customWidth="1"/>
    <col min="6396" max="6396" width="37.140625" customWidth="1"/>
    <col min="6397" max="6397" width="23.28515625" customWidth="1"/>
    <col min="6398" max="6400" width="11.5703125" customWidth="1"/>
    <col min="6652" max="6652" width="37.140625" customWidth="1"/>
    <col min="6653" max="6653" width="23.28515625" customWidth="1"/>
    <col min="6654" max="6656" width="11.5703125" customWidth="1"/>
    <col min="6908" max="6908" width="37.140625" customWidth="1"/>
    <col min="6909" max="6909" width="23.28515625" customWidth="1"/>
    <col min="6910" max="6912" width="11.5703125" customWidth="1"/>
    <col min="7164" max="7164" width="37.140625" customWidth="1"/>
    <col min="7165" max="7165" width="23.28515625" customWidth="1"/>
    <col min="7166" max="7168" width="11.5703125" customWidth="1"/>
    <col min="7420" max="7420" width="37.140625" customWidth="1"/>
    <col min="7421" max="7421" width="23.28515625" customWidth="1"/>
    <col min="7422" max="7424" width="11.5703125" customWidth="1"/>
    <col min="7676" max="7676" width="37.140625" customWidth="1"/>
    <col min="7677" max="7677" width="23.28515625" customWidth="1"/>
    <col min="7678" max="7680" width="11.5703125" customWidth="1"/>
    <col min="7932" max="7932" width="37.140625" customWidth="1"/>
    <col min="7933" max="7933" width="23.28515625" customWidth="1"/>
    <col min="7934" max="7936" width="11.5703125" customWidth="1"/>
    <col min="8188" max="8188" width="37.140625" customWidth="1"/>
    <col min="8189" max="8189" width="23.28515625" customWidth="1"/>
    <col min="8190" max="8192" width="11.5703125" customWidth="1"/>
    <col min="8444" max="8444" width="37.140625" customWidth="1"/>
    <col min="8445" max="8445" width="23.28515625" customWidth="1"/>
    <col min="8446" max="8448" width="11.5703125" customWidth="1"/>
    <col min="8700" max="8700" width="37.140625" customWidth="1"/>
    <col min="8701" max="8701" width="23.28515625" customWidth="1"/>
    <col min="8702" max="8704" width="11.5703125" customWidth="1"/>
    <col min="8956" max="8956" width="37.140625" customWidth="1"/>
    <col min="8957" max="8957" width="23.28515625" customWidth="1"/>
    <col min="8958" max="8960" width="11.5703125" customWidth="1"/>
    <col min="9212" max="9212" width="37.140625" customWidth="1"/>
    <col min="9213" max="9213" width="23.28515625" customWidth="1"/>
    <col min="9214" max="9216" width="11.5703125" customWidth="1"/>
    <col min="9468" max="9468" width="37.140625" customWidth="1"/>
    <col min="9469" max="9469" width="23.28515625" customWidth="1"/>
    <col min="9470" max="9472" width="11.5703125" customWidth="1"/>
    <col min="9724" max="9724" width="37.140625" customWidth="1"/>
    <col min="9725" max="9725" width="23.28515625" customWidth="1"/>
    <col min="9726" max="9728" width="11.5703125" customWidth="1"/>
    <col min="9980" max="9980" width="37.140625" customWidth="1"/>
    <col min="9981" max="9981" width="23.28515625" customWidth="1"/>
    <col min="9982" max="9984" width="11.5703125" customWidth="1"/>
    <col min="10236" max="10236" width="37.140625" customWidth="1"/>
    <col min="10237" max="10237" width="23.28515625" customWidth="1"/>
    <col min="10238" max="10240" width="11.5703125" customWidth="1"/>
    <col min="10492" max="10492" width="37.140625" customWidth="1"/>
    <col min="10493" max="10493" width="23.28515625" customWidth="1"/>
    <col min="10494" max="10496" width="11.5703125" customWidth="1"/>
    <col min="10748" max="10748" width="37.140625" customWidth="1"/>
    <col min="10749" max="10749" width="23.28515625" customWidth="1"/>
    <col min="10750" max="10752" width="11.5703125" customWidth="1"/>
    <col min="11004" max="11004" width="37.140625" customWidth="1"/>
    <col min="11005" max="11005" width="23.28515625" customWidth="1"/>
    <col min="11006" max="11008" width="11.5703125" customWidth="1"/>
    <col min="11260" max="11260" width="37.140625" customWidth="1"/>
    <col min="11261" max="11261" width="23.28515625" customWidth="1"/>
    <col min="11262" max="11264" width="11.5703125" customWidth="1"/>
    <col min="11516" max="11516" width="37.140625" customWidth="1"/>
    <col min="11517" max="11517" width="23.28515625" customWidth="1"/>
    <col min="11518" max="11520" width="11.5703125" customWidth="1"/>
    <col min="11772" max="11772" width="37.140625" customWidth="1"/>
    <col min="11773" max="11773" width="23.28515625" customWidth="1"/>
    <col min="11774" max="11776" width="11.5703125" customWidth="1"/>
    <col min="12028" max="12028" width="37.140625" customWidth="1"/>
    <col min="12029" max="12029" width="23.28515625" customWidth="1"/>
    <col min="12030" max="12032" width="11.5703125" customWidth="1"/>
    <col min="12284" max="12284" width="37.140625" customWidth="1"/>
    <col min="12285" max="12285" width="23.28515625" customWidth="1"/>
    <col min="12286" max="12288" width="11.5703125" customWidth="1"/>
    <col min="12540" max="12540" width="37.140625" customWidth="1"/>
    <col min="12541" max="12541" width="23.28515625" customWidth="1"/>
    <col min="12542" max="12544" width="11.5703125" customWidth="1"/>
    <col min="12796" max="12796" width="37.140625" customWidth="1"/>
    <col min="12797" max="12797" width="23.28515625" customWidth="1"/>
    <col min="12798" max="12800" width="11.5703125" customWidth="1"/>
    <col min="13052" max="13052" width="37.140625" customWidth="1"/>
    <col min="13053" max="13053" width="23.28515625" customWidth="1"/>
    <col min="13054" max="13056" width="11.5703125" customWidth="1"/>
    <col min="13308" max="13308" width="37.140625" customWidth="1"/>
    <col min="13309" max="13309" width="23.28515625" customWidth="1"/>
    <col min="13310" max="13312" width="11.5703125" customWidth="1"/>
    <col min="13564" max="13564" width="37.140625" customWidth="1"/>
    <col min="13565" max="13565" width="23.28515625" customWidth="1"/>
    <col min="13566" max="13568" width="11.5703125" customWidth="1"/>
    <col min="13820" max="13820" width="37.140625" customWidth="1"/>
    <col min="13821" max="13821" width="23.28515625" customWidth="1"/>
    <col min="13822" max="13824" width="11.5703125" customWidth="1"/>
    <col min="14076" max="14076" width="37.140625" customWidth="1"/>
    <col min="14077" max="14077" width="23.28515625" customWidth="1"/>
    <col min="14078" max="14080" width="11.5703125" customWidth="1"/>
    <col min="14332" max="14332" width="37.140625" customWidth="1"/>
    <col min="14333" max="14333" width="23.28515625" customWidth="1"/>
    <col min="14334" max="14336" width="11.5703125" customWidth="1"/>
    <col min="14588" max="14588" width="37.140625" customWidth="1"/>
    <col min="14589" max="14589" width="23.28515625" customWidth="1"/>
    <col min="14590" max="14592" width="11.5703125" customWidth="1"/>
    <col min="14844" max="14844" width="37.140625" customWidth="1"/>
    <col min="14845" max="14845" width="23.28515625" customWidth="1"/>
    <col min="14846" max="14848" width="11.5703125" customWidth="1"/>
    <col min="15100" max="15100" width="37.140625" customWidth="1"/>
    <col min="15101" max="15101" width="23.28515625" customWidth="1"/>
    <col min="15102" max="15104" width="11.5703125" customWidth="1"/>
    <col min="15356" max="15356" width="37.140625" customWidth="1"/>
    <col min="15357" max="15357" width="23.28515625" customWidth="1"/>
    <col min="15358" max="15360" width="11.5703125" customWidth="1"/>
    <col min="15612" max="15612" width="37.140625" customWidth="1"/>
    <col min="15613" max="15613" width="23.28515625" customWidth="1"/>
    <col min="15614" max="15616" width="11.5703125" customWidth="1"/>
    <col min="15868" max="15868" width="37.140625" customWidth="1"/>
    <col min="15869" max="15869" width="23.28515625" customWidth="1"/>
    <col min="15870" max="15872" width="11.5703125" customWidth="1"/>
    <col min="16124" max="16124" width="37.140625" customWidth="1"/>
    <col min="16125" max="16125" width="23.28515625" customWidth="1"/>
    <col min="16126" max="16128" width="11.5703125" customWidth="1"/>
  </cols>
  <sheetData>
    <row r="1" spans="1:8" ht="46.5" customHeight="1" x14ac:dyDescent="0.3">
      <c r="B1" s="129" t="s">
        <v>30</v>
      </c>
      <c r="C1" s="130"/>
      <c r="D1" s="131"/>
      <c r="E1" s="130" t="s">
        <v>13</v>
      </c>
      <c r="F1" s="130"/>
      <c r="G1" s="130"/>
      <c r="H1" s="131"/>
    </row>
    <row r="2" spans="1:8" ht="14.45" x14ac:dyDescent="0.3">
      <c r="A2" s="16" t="s">
        <v>31</v>
      </c>
      <c r="B2" s="15" t="s">
        <v>7</v>
      </c>
      <c r="C2" s="15" t="s">
        <v>8</v>
      </c>
      <c r="D2" s="15" t="s">
        <v>9</v>
      </c>
      <c r="E2" s="15" t="s">
        <v>32</v>
      </c>
      <c r="F2" s="15" t="s">
        <v>33</v>
      </c>
      <c r="G2" s="15" t="s">
        <v>34</v>
      </c>
      <c r="H2" s="15" t="s">
        <v>1</v>
      </c>
    </row>
    <row r="3" spans="1:8" ht="14.45" x14ac:dyDescent="0.3">
      <c r="A3" s="17" t="s">
        <v>2</v>
      </c>
      <c r="B3" s="17">
        <v>78.771999999999991</v>
      </c>
      <c r="C3" s="17">
        <v>0</v>
      </c>
      <c r="D3" s="17">
        <v>0</v>
      </c>
      <c r="E3" s="17">
        <v>53631.18544480014</v>
      </c>
      <c r="F3" s="17">
        <v>0</v>
      </c>
      <c r="G3" s="17">
        <v>0</v>
      </c>
      <c r="H3" s="17">
        <f>SUM(E3:G3)</f>
        <v>53631.18544480014</v>
      </c>
    </row>
    <row r="4" spans="1:8" ht="14.45" x14ac:dyDescent="0.3">
      <c r="A4" s="17" t="s">
        <v>3</v>
      </c>
      <c r="B4" s="17">
        <v>798.82199999999978</v>
      </c>
      <c r="C4" s="17">
        <v>784.96199999999976</v>
      </c>
      <c r="D4" s="17">
        <v>0</v>
      </c>
      <c r="E4" s="17">
        <v>1011466.6734660984</v>
      </c>
      <c r="F4" s="17">
        <v>1357880.1655784207</v>
      </c>
      <c r="G4" s="17">
        <v>0</v>
      </c>
      <c r="H4" s="17">
        <f t="shared" ref="H4:H6" si="0">SUM(E4:G4)</f>
        <v>2369346.8390445192</v>
      </c>
    </row>
    <row r="5" spans="1:8" ht="14.45" x14ac:dyDescent="0.3">
      <c r="A5" s="17" t="s">
        <v>4</v>
      </c>
      <c r="B5" s="17">
        <v>2143.8870000000006</v>
      </c>
      <c r="C5" s="17">
        <v>2267.8870000000006</v>
      </c>
      <c r="D5" s="17">
        <v>2474.1690000000008</v>
      </c>
      <c r="E5" s="17">
        <v>1022396.3579458023</v>
      </c>
      <c r="F5" s="17">
        <v>2931606.8949922803</v>
      </c>
      <c r="G5" s="17">
        <v>1702777.4851762999</v>
      </c>
      <c r="H5" s="17">
        <f t="shared" si="0"/>
        <v>5656780.7381143821</v>
      </c>
    </row>
    <row r="6" spans="1:8" ht="14.45" x14ac:dyDescent="0.3">
      <c r="A6" s="17" t="s">
        <v>5</v>
      </c>
      <c r="B6" s="17">
        <v>1216.7909999999999</v>
      </c>
      <c r="C6" s="17">
        <v>1216.7909999999999</v>
      </c>
      <c r="D6" s="17">
        <v>1428.7909999999999</v>
      </c>
      <c r="E6" s="17">
        <v>967966.62022035837</v>
      </c>
      <c r="F6" s="17">
        <v>1959759.1289689003</v>
      </c>
      <c r="G6" s="17">
        <v>2254862.0061661741</v>
      </c>
      <c r="H6" s="17">
        <f t="shared" si="0"/>
        <v>5182587.7553554326</v>
      </c>
    </row>
  </sheetData>
  <sheetProtection password="F53D" sheet="1" objects="1" scenarios="1"/>
  <autoFilter ref="A2:M2">
    <sortState ref="A2:H174">
      <sortCondition ref="A1:A174"/>
    </sortState>
  </autoFilter>
  <mergeCells count="2">
    <mergeCell ref="B1:D1"/>
    <mergeCell ref="E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1</vt:lpstr>
      <vt:lpstr>LOTE 2</vt:lpstr>
      <vt:lpstr>Datos LOTE 1</vt:lpstr>
      <vt:lpstr>Datos LOTE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Lizarralde</dc:creator>
  <cp:lastModifiedBy>Barberán González, Juan (CPEN)</cp:lastModifiedBy>
  <dcterms:created xsi:type="dcterms:W3CDTF">2019-03-08T12:53:42Z</dcterms:created>
  <dcterms:modified xsi:type="dcterms:W3CDTF">2019-04-23T09:08:12Z</dcterms:modified>
</cp:coreProperties>
</file>