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workbookProtection workbookPassword="EA26" lockStructure="1"/>
  <bookViews>
    <workbookView xWindow="-12" yWindow="-12" windowWidth="22980" windowHeight="9648"/>
  </bookViews>
  <sheets>
    <sheet name="Resumen" sheetId="3" r:id="rId1"/>
    <sheet name="Personal Habitual" sheetId="1" r:id="rId2"/>
    <sheet name="Sustitución vacaciones" sheetId="4" r:id="rId3"/>
    <sheet name="Subcontratación" sheetId="6" r:id="rId4"/>
    <sheet name="Retrib Cui" sheetId="8" r:id="rId5"/>
    <sheet name="Grupos" sheetId="5" state="hidden" r:id="rId6"/>
    <sheet name="Exportación Datos" sheetId="7" state="hidden" r:id="rId7"/>
  </sheets>
  <definedNames>
    <definedName name="_xlnm._FilterDatabase" localSheetId="1" hidden="1">'Personal Habitual'!$B$4:$B$48</definedName>
    <definedName name="_xlnm.Extract" localSheetId="1">'Personal Habitual'!$B$53:$B$53</definedName>
    <definedName name="Impt_AD">Grupos!$D$106</definedName>
    <definedName name="_xlnm.Print_Titles" localSheetId="1">'Personal Habitual'!$2:$4</definedName>
    <definedName name="_xlnm.Print_Titles" localSheetId="3">Subcontratación!$2:$4</definedName>
    <definedName name="_xlnm.Print_Titles" localSheetId="2">'Sustitución vacaciones'!$2:$4</definedName>
  </definedNames>
  <calcPr calcId="145621"/>
</workbook>
</file>

<file path=xl/calcChain.xml><?xml version="1.0" encoding="utf-8"?>
<calcChain xmlns="http://schemas.openxmlformats.org/spreadsheetml/2006/main">
  <c r="J18" i="3" l="1"/>
  <c r="J37" i="3" l="1"/>
  <c r="I12" i="3" l="1"/>
  <c r="I11" i="3"/>
  <c r="D25" i="3" l="1"/>
  <c r="CV2" i="7"/>
  <c r="CU2" i="7"/>
  <c r="CT2" i="7"/>
  <c r="CS2" i="7"/>
  <c r="CR2" i="7"/>
  <c r="CQ2" i="7"/>
  <c r="CP2" i="7"/>
  <c r="CO2" i="7"/>
  <c r="CN2" i="7"/>
  <c r="CM2" i="7"/>
  <c r="CL2" i="7"/>
  <c r="CK2" i="7"/>
  <c r="CJ2" i="7"/>
  <c r="CI2" i="7"/>
  <c r="CH2" i="7"/>
  <c r="CG2" i="7"/>
  <c r="CF2" i="7"/>
  <c r="CE2" i="7"/>
  <c r="CD2" i="7"/>
  <c r="CC2" i="7"/>
  <c r="CB2" i="7"/>
  <c r="CA2" i="7"/>
  <c r="BZ2" i="7"/>
  <c r="BY2" i="7"/>
  <c r="BX2" i="7"/>
  <c r="BW2" i="7"/>
  <c r="BV2" i="7"/>
  <c r="BU2" i="7"/>
  <c r="BT2" i="7"/>
  <c r="BS2" i="7"/>
  <c r="BR2" i="7"/>
  <c r="BQ2" i="7"/>
  <c r="BP2" i="7"/>
  <c r="BO2" i="7"/>
  <c r="BN2" i="7"/>
  <c r="BM2" i="7"/>
  <c r="BL2" i="7"/>
  <c r="BK2" i="7"/>
  <c r="BJ2" i="7"/>
  <c r="BI2" i="7"/>
  <c r="BH2" i="7"/>
  <c r="BG2" i="7"/>
  <c r="BF2" i="7"/>
  <c r="BE2" i="7"/>
  <c r="BD2" i="7"/>
  <c r="BC2" i="7"/>
  <c r="BB2" i="7"/>
  <c r="BA2" i="7"/>
  <c r="AZ2" i="7"/>
  <c r="AY2" i="7"/>
  <c r="AX2" i="7"/>
  <c r="AW2" i="7"/>
  <c r="AV2" i="7"/>
  <c r="AU2" i="7"/>
  <c r="AT2" i="7"/>
  <c r="AS2" i="7"/>
  <c r="AR2" i="7"/>
  <c r="AQ2" i="7"/>
  <c r="AP2" i="7"/>
  <c r="AO2" i="7"/>
  <c r="AN2" i="7"/>
  <c r="AM2" i="7"/>
  <c r="AL2" i="7"/>
  <c r="AK2" i="7"/>
  <c r="AJ2" i="7"/>
  <c r="AI2" i="7"/>
  <c r="AD2" i="7"/>
  <c r="X2" i="7"/>
  <c r="W2" i="7"/>
  <c r="V2" i="7"/>
  <c r="U2" i="7"/>
  <c r="T2" i="7"/>
  <c r="P2" i="7"/>
  <c r="O2" i="7"/>
  <c r="N2" i="7"/>
  <c r="M2" i="7"/>
  <c r="L2" i="7"/>
  <c r="K2" i="7"/>
  <c r="J2" i="7"/>
  <c r="H2" i="7"/>
  <c r="F2" i="7"/>
  <c r="E2" i="7"/>
  <c r="D2" i="7"/>
  <c r="C2" i="7"/>
  <c r="B2" i="7"/>
  <c r="D105" i="7"/>
  <c r="B105" i="7"/>
  <c r="B12" i="7"/>
  <c r="G2" i="7" s="1"/>
  <c r="B13" i="7"/>
  <c r="D13" i="7" l="1"/>
  <c r="J44" i="3" l="1"/>
  <c r="K44" i="3"/>
  <c r="I44" i="3"/>
  <c r="J40" i="3"/>
  <c r="J39" i="3"/>
  <c r="J43" i="3" l="1"/>
  <c r="J42" i="3"/>
  <c r="J41" i="3"/>
  <c r="J38" i="3"/>
  <c r="B7" i="7"/>
  <c r="B8" i="7"/>
  <c r="B9" i="7"/>
  <c r="B10" i="7"/>
  <c r="B11" i="7"/>
  <c r="B14" i="7"/>
  <c r="I2" i="7" s="1"/>
  <c r="B15" i="7"/>
  <c r="B16" i="7"/>
  <c r="B17" i="7"/>
  <c r="B19" i="7"/>
  <c r="B20" i="7"/>
  <c r="B21" i="7"/>
  <c r="D19" i="7" l="1"/>
  <c r="D21" i="7"/>
  <c r="D20" i="7"/>
  <c r="I14" i="3" l="1"/>
  <c r="E43" i="3" l="1"/>
  <c r="B85" i="7" s="1"/>
  <c r="E42" i="3"/>
  <c r="B84" i="7" s="1"/>
  <c r="E41" i="3"/>
  <c r="B83" i="7" s="1"/>
  <c r="E40" i="3"/>
  <c r="B82" i="7" s="1"/>
  <c r="E39" i="3"/>
  <c r="B81" i="7" s="1"/>
  <c r="E38" i="3"/>
  <c r="B80" i="7" s="1"/>
  <c r="E37" i="3"/>
  <c r="B79" i="7" s="1"/>
  <c r="E36" i="3"/>
  <c r="B78" i="7" s="1"/>
  <c r="E35" i="3"/>
  <c r="B77" i="7" s="1"/>
  <c r="E34" i="3"/>
  <c r="B76" i="7" s="1"/>
  <c r="E33" i="3"/>
  <c r="B75" i="7" s="1"/>
  <c r="E32" i="3"/>
  <c r="B74" i="7" s="1"/>
  <c r="E31" i="3"/>
  <c r="B73" i="7" s="1"/>
  <c r="E30" i="3"/>
  <c r="B72" i="7" s="1"/>
  <c r="E29" i="3"/>
  <c r="B71" i="7" s="1"/>
  <c r="D15" i="7" l="1"/>
  <c r="E5" i="1"/>
  <c r="B20" i="8"/>
  <c r="L3" i="3"/>
  <c r="B18" i="7" s="1"/>
  <c r="D11" i="7" l="1"/>
  <c r="B21" i="8" l="1"/>
  <c r="B22" i="8" l="1"/>
  <c r="J9" i="3" s="1"/>
  <c r="B40" i="7" s="1"/>
  <c r="L9" i="3" l="1"/>
  <c r="A3" i="8"/>
  <c r="B101" i="7"/>
  <c r="B102" i="7"/>
  <c r="B103" i="7"/>
  <c r="B104" i="7"/>
  <c r="D43" i="3"/>
  <c r="B70" i="7" s="1"/>
  <c r="D42" i="3"/>
  <c r="B69" i="7" s="1"/>
  <c r="D41" i="3"/>
  <c r="B68" i="7" s="1"/>
  <c r="D40" i="3"/>
  <c r="B67" i="7" s="1"/>
  <c r="D39" i="3"/>
  <c r="B66" i="7" s="1"/>
  <c r="D38" i="3"/>
  <c r="B65" i="7" s="1"/>
  <c r="D37" i="3"/>
  <c r="B64" i="7" s="1"/>
  <c r="D36" i="3"/>
  <c r="B63" i="7" s="1"/>
  <c r="D35" i="3"/>
  <c r="B62" i="7" s="1"/>
  <c r="D34" i="3"/>
  <c r="B61" i="7" s="1"/>
  <c r="D33" i="3"/>
  <c r="B60" i="7" s="1"/>
  <c r="D32" i="3"/>
  <c r="B59" i="7" s="1"/>
  <c r="D31" i="3"/>
  <c r="B58" i="7" s="1"/>
  <c r="D30" i="3"/>
  <c r="B57" i="7" s="1"/>
  <c r="D29" i="3"/>
  <c r="B56" i="7" s="1"/>
  <c r="C29" i="3"/>
  <c r="B41" i="7" s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C34" i="3" s="1"/>
  <c r="B46" i="7" s="1"/>
  <c r="E24" i="1"/>
  <c r="E25" i="1"/>
  <c r="E26" i="1"/>
  <c r="E27" i="1"/>
  <c r="E28" i="1"/>
  <c r="C37" i="3" s="1"/>
  <c r="B49" i="7" s="1"/>
  <c r="E29" i="1"/>
  <c r="E30" i="1"/>
  <c r="E31" i="1"/>
  <c r="E32" i="1"/>
  <c r="C39" i="3" s="1"/>
  <c r="B51" i="7" s="1"/>
  <c r="E33" i="1"/>
  <c r="C40" i="3" s="1"/>
  <c r="B52" i="7" s="1"/>
  <c r="E34" i="1"/>
  <c r="C41" i="3" s="1"/>
  <c r="B53" i="7" s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A2" i="6"/>
  <c r="A2" i="4"/>
  <c r="A2" i="1"/>
  <c r="L31" i="3"/>
  <c r="L30" i="3"/>
  <c r="C36" i="3" l="1"/>
  <c r="B48" i="7" s="1"/>
  <c r="J25" i="3"/>
  <c r="B28" i="7" s="1"/>
  <c r="J22" i="3"/>
  <c r="B25" i="7" s="1"/>
  <c r="J24" i="3"/>
  <c r="B27" i="7" s="1"/>
  <c r="J23" i="3"/>
  <c r="B26" i="7" s="1"/>
  <c r="B35" i="7"/>
  <c r="F37" i="3"/>
  <c r="B94" i="7" s="1"/>
  <c r="F34" i="3"/>
  <c r="B91" i="7" s="1"/>
  <c r="F41" i="3"/>
  <c r="B98" i="7" s="1"/>
  <c r="F40" i="3"/>
  <c r="B97" i="7" s="1"/>
  <c r="F29" i="3"/>
  <c r="B86" i="7" s="1"/>
  <c r="F39" i="3"/>
  <c r="B96" i="7" s="1"/>
  <c r="D9" i="7"/>
  <c r="D12" i="7"/>
  <c r="D40" i="7"/>
  <c r="D101" i="7"/>
  <c r="C43" i="3"/>
  <c r="B55" i="7" s="1"/>
  <c r="C42" i="3"/>
  <c r="B54" i="7" s="1"/>
  <c r="C31" i="3"/>
  <c r="B43" i="7" s="1"/>
  <c r="C33" i="3"/>
  <c r="B45" i="7" s="1"/>
  <c r="C30" i="3"/>
  <c r="B42" i="7" s="1"/>
  <c r="C38" i="3"/>
  <c r="B50" i="7" s="1"/>
  <c r="C35" i="3"/>
  <c r="B47" i="7" s="1"/>
  <c r="C32" i="3"/>
  <c r="B44" i="7" s="1"/>
  <c r="D8" i="7"/>
  <c r="D10" i="7"/>
  <c r="D77" i="7"/>
  <c r="D57" i="7"/>
  <c r="D61" i="7"/>
  <c r="D67" i="7"/>
  <c r="D62" i="7"/>
  <c r="D66" i="7"/>
  <c r="D85" i="7"/>
  <c r="D63" i="7"/>
  <c r="D74" i="7"/>
  <c r="D78" i="7"/>
  <c r="D14" i="7"/>
  <c r="D46" i="7"/>
  <c r="D82" i="7"/>
  <c r="D69" i="7"/>
  <c r="D58" i="7"/>
  <c r="D65" i="7"/>
  <c r="D73" i="7"/>
  <c r="D81" i="7"/>
  <c r="D17" i="7"/>
  <c r="D79" i="7"/>
  <c r="D71" i="7"/>
  <c r="D83" i="7"/>
  <c r="D59" i="7"/>
  <c r="D70" i="7"/>
  <c r="D75" i="7"/>
  <c r="D102" i="7"/>
  <c r="D103" i="7"/>
  <c r="D7" i="7"/>
  <c r="D16" i="7"/>
  <c r="D56" i="7"/>
  <c r="D60" i="7"/>
  <c r="D64" i="7"/>
  <c r="D68" i="7"/>
  <c r="D72" i="7"/>
  <c r="D76" i="7"/>
  <c r="D80" i="7"/>
  <c r="D84" i="7"/>
  <c r="D104" i="7"/>
  <c r="J32" i="3"/>
  <c r="K32" i="3"/>
  <c r="F36" i="3" l="1"/>
  <c r="B93" i="7" s="1"/>
  <c r="D35" i="7"/>
  <c r="D27" i="7"/>
  <c r="D28" i="7"/>
  <c r="D25" i="7"/>
  <c r="D26" i="7"/>
  <c r="D52" i="7"/>
  <c r="D48" i="7"/>
  <c r="D41" i="7"/>
  <c r="D53" i="7"/>
  <c r="D49" i="7"/>
  <c r="F35" i="3"/>
  <c r="B92" i="7" s="1"/>
  <c r="F38" i="3"/>
  <c r="B95" i="7" s="1"/>
  <c r="F42" i="3"/>
  <c r="B99" i="7" s="1"/>
  <c r="F30" i="3"/>
  <c r="B87" i="7" s="1"/>
  <c r="F43" i="3"/>
  <c r="F32" i="3"/>
  <c r="B89" i="7" s="1"/>
  <c r="F33" i="3"/>
  <c r="B90" i="7" s="1"/>
  <c r="D51" i="7"/>
  <c r="F31" i="3"/>
  <c r="B88" i="7" s="1"/>
  <c r="D54" i="7"/>
  <c r="L32" i="3"/>
  <c r="D50" i="7" l="1"/>
  <c r="D44" i="7"/>
  <c r="D42" i="7"/>
  <c r="D43" i="7"/>
  <c r="D45" i="7"/>
  <c r="D47" i="7"/>
  <c r="D55" i="7"/>
  <c r="B100" i="7"/>
  <c r="M30" i="3" l="1"/>
  <c r="M31" i="3"/>
  <c r="D86" i="7"/>
  <c r="D97" i="7"/>
  <c r="D89" i="7"/>
  <c r="D100" i="7"/>
  <c r="D96" i="7"/>
  <c r="D92" i="7"/>
  <c r="D88" i="7"/>
  <c r="D99" i="7"/>
  <c r="D95" i="7"/>
  <c r="D91" i="7"/>
  <c r="D98" i="7"/>
  <c r="D90" i="7"/>
  <c r="D18" i="7"/>
  <c r="K4" i="3"/>
  <c r="B29" i="7" s="1"/>
  <c r="C23" i="3"/>
  <c r="D23" i="3" s="1"/>
  <c r="B37" i="7" s="1"/>
  <c r="AF2" i="7" s="1"/>
  <c r="C22" i="3"/>
  <c r="D22" i="3" s="1"/>
  <c r="B36" i="7" s="1"/>
  <c r="AE2" i="7" s="1"/>
  <c r="D93" i="7" l="1"/>
  <c r="D94" i="7"/>
  <c r="C24" i="3"/>
  <c r="D29" i="7"/>
  <c r="D24" i="3" l="1"/>
  <c r="B38" i="7" s="1"/>
  <c r="AG2" i="7" s="1"/>
  <c r="C25" i="3"/>
  <c r="D87" i="7"/>
  <c r="D36" i="7"/>
  <c r="E23" i="3"/>
  <c r="B32" i="7" s="1"/>
  <c r="AA2" i="7" s="1"/>
  <c r="E22" i="3"/>
  <c r="B31" i="7" s="1"/>
  <c r="Z2" i="7" s="1"/>
  <c r="B39" i="7" l="1"/>
  <c r="AH2" i="7" s="1"/>
  <c r="E25" i="3"/>
  <c r="E24" i="3"/>
  <c r="B33" i="7" s="1"/>
  <c r="AB2" i="7" s="1"/>
  <c r="D38" i="7"/>
  <c r="D31" i="7"/>
  <c r="D37" i="7"/>
  <c r="D32" i="7"/>
  <c r="J36" i="3" l="1"/>
  <c r="J7" i="3"/>
  <c r="B30" i="7"/>
  <c r="Y2" i="7" s="1"/>
  <c r="D33" i="7"/>
  <c r="D39" i="7"/>
  <c r="J17" i="3" l="1"/>
  <c r="B22" i="7" s="1"/>
  <c r="Q2" i="7" s="1"/>
  <c r="B34" i="7"/>
  <c r="L17" i="3"/>
  <c r="B24" i="7" s="1"/>
  <c r="S2" i="7" s="1"/>
  <c r="B23" i="7"/>
  <c r="R2" i="7" s="1"/>
  <c r="D30" i="7"/>
  <c r="D34" i="7" l="1"/>
  <c r="AC2" i="7"/>
  <c r="D23" i="7"/>
  <c r="D24" i="7"/>
  <c r="D22" i="7"/>
</calcChain>
</file>

<file path=xl/sharedStrings.xml><?xml version="1.0" encoding="utf-8"?>
<sst xmlns="http://schemas.openxmlformats.org/spreadsheetml/2006/main" count="937" uniqueCount="450">
  <si>
    <t>Categoría Profesional</t>
  </si>
  <si>
    <t>Auxiliar de ocio</t>
  </si>
  <si>
    <t>Ayudante de cocina</t>
  </si>
  <si>
    <t>COCINA</t>
  </si>
  <si>
    <t>Cocinero/a</t>
  </si>
  <si>
    <t>Director/a</t>
  </si>
  <si>
    <t>Enfermero/a</t>
  </si>
  <si>
    <t>Fisioterapeuta</t>
  </si>
  <si>
    <t>Limpieza</t>
  </si>
  <si>
    <t>LIMP Y LAV</t>
  </si>
  <si>
    <t>Mantenimiento</t>
  </si>
  <si>
    <t>Servicios múltiples</t>
  </si>
  <si>
    <t>SER MÚLTIPLES</t>
  </si>
  <si>
    <t>Terapeuta ocupacional</t>
  </si>
  <si>
    <t>Cuidador/a</t>
  </si>
  <si>
    <t>Limpieza y lavandería</t>
  </si>
  <si>
    <t>Peluquero/a</t>
  </si>
  <si>
    <t>PELUQUERIA</t>
  </si>
  <si>
    <t>Podólogo/a</t>
  </si>
  <si>
    <t>Monitor/a de ocio</t>
  </si>
  <si>
    <t>Psicólogo/a</t>
  </si>
  <si>
    <t>Auxiliar administrativo</t>
  </si>
  <si>
    <t>ADMON</t>
  </si>
  <si>
    <t>Oficial administrativo</t>
  </si>
  <si>
    <t xml:space="preserve">Gobernanta </t>
  </si>
  <si>
    <t>Trabajador/a social</t>
  </si>
  <si>
    <t>Lavandería</t>
  </si>
  <si>
    <t>Recepción</t>
  </si>
  <si>
    <t>RECEPCIÓN</t>
  </si>
  <si>
    <t>Supervisor/a de cuidadores/as</t>
  </si>
  <si>
    <t>Supervisor/a de enfermería</t>
  </si>
  <si>
    <t>Director/a Centro de Día</t>
  </si>
  <si>
    <t>CD</t>
  </si>
  <si>
    <t>Psicólogo/a Centro de Día</t>
  </si>
  <si>
    <t>Trabajador/a social Centro de Día</t>
  </si>
  <si>
    <t>Fisioterapeuta Centro de Día</t>
  </si>
  <si>
    <t>Enfermero/a Centro de Día</t>
  </si>
  <si>
    <t>Terapeuta ocupacional Centro de Día</t>
  </si>
  <si>
    <t>Cuidador/a Centro de Día</t>
  </si>
  <si>
    <t>Apoyo en transporte Centro de  Día</t>
  </si>
  <si>
    <t>Servicios generales</t>
  </si>
  <si>
    <t>Coordinador/a</t>
  </si>
  <si>
    <t>Cuidador/Conductor transporte</t>
  </si>
  <si>
    <t>Responsable de RR HH</t>
  </si>
  <si>
    <t>Mantenimiento/Transporte</t>
  </si>
  <si>
    <t>Cordinación/ Administarción</t>
  </si>
  <si>
    <t>Técnico Grado Medio</t>
  </si>
  <si>
    <t>Responsable de calidad</t>
  </si>
  <si>
    <t>Ocio fines de semana</t>
  </si>
  <si>
    <t>Técnico deportivo</t>
  </si>
  <si>
    <t>Psiquiatra</t>
  </si>
  <si>
    <t>Grupo</t>
  </si>
  <si>
    <t>Orden</t>
  </si>
  <si>
    <t>Horas</t>
  </si>
  <si>
    <t>Horas PE</t>
  </si>
  <si>
    <t>Total Horas</t>
  </si>
  <si>
    <t>Centro</t>
  </si>
  <si>
    <t>Dependientes</t>
  </si>
  <si>
    <t>No Depend</t>
  </si>
  <si>
    <t>% Depend</t>
  </si>
  <si>
    <t>Lim Téc</t>
  </si>
  <si>
    <t>Lim Cuid</t>
  </si>
  <si>
    <t>Lim Enf</t>
  </si>
  <si>
    <t>Lim AD</t>
  </si>
  <si>
    <t>Nivel</t>
  </si>
  <si>
    <t>GrupoRatio</t>
  </si>
  <si>
    <t>040,00%-060,00%</t>
  </si>
  <si>
    <t>060,00%-080,00%</t>
  </si>
  <si>
    <t>080,00%-100,00%</t>
  </si>
  <si>
    <t>Grupo dependientes</t>
  </si>
  <si>
    <t>Suma AD</t>
  </si>
  <si>
    <t>Ratios</t>
  </si>
  <si>
    <t>GR Cuidador</t>
  </si>
  <si>
    <t>GR Tec</t>
  </si>
  <si>
    <t>GR Enf</t>
  </si>
  <si>
    <t>Conjunto</t>
  </si>
  <si>
    <t>Limite Inf</t>
  </si>
  <si>
    <t>Grupo Dpte</t>
  </si>
  <si>
    <t>Grupo % dependientes</t>
  </si>
  <si>
    <t>Imputación</t>
  </si>
  <si>
    <t>Tareas de:</t>
  </si>
  <si>
    <t>Hostelería</t>
  </si>
  <si>
    <t>TOTAL</t>
  </si>
  <si>
    <t>Total</t>
  </si>
  <si>
    <t>Grupo Ratio</t>
  </si>
  <si>
    <t>Localidad</t>
  </si>
  <si>
    <t>Categoría</t>
  </si>
  <si>
    <t>Subcontrat</t>
  </si>
  <si>
    <t>Entidad o persona que presta el servicio</t>
  </si>
  <si>
    <t>Nº</t>
  </si>
  <si>
    <t>Entidad Gestora</t>
  </si>
  <si>
    <t>Categorías profesionales</t>
  </si>
  <si>
    <t>Fisioterap.</t>
  </si>
  <si>
    <t>Terap. Ocupa.</t>
  </si>
  <si>
    <t>Médico gral</t>
  </si>
  <si>
    <t>Respons. calidad</t>
  </si>
  <si>
    <t>Téc. deportivo</t>
  </si>
  <si>
    <t>Supervisor/a enferm.</t>
  </si>
  <si>
    <t>Auxiliar ocio</t>
  </si>
  <si>
    <t>Monitor/a ocio</t>
  </si>
  <si>
    <t>Superv. Cuidad</t>
  </si>
  <si>
    <t>Ocios Fin Seman</t>
  </si>
  <si>
    <t>Auxil. Admvo</t>
  </si>
  <si>
    <t>Ofici. Admvo</t>
  </si>
  <si>
    <t>Respons RR HH</t>
  </si>
  <si>
    <t>Cordinac. Admon</t>
  </si>
  <si>
    <t>Director/a CD</t>
  </si>
  <si>
    <t>Psicólogo/a CD</t>
  </si>
  <si>
    <t>Trabajador/a social CD</t>
  </si>
  <si>
    <t>Fisio CD</t>
  </si>
  <si>
    <t>Enferm CD</t>
  </si>
  <si>
    <t>Terapocupac CD</t>
  </si>
  <si>
    <t>Cuidador/a CD</t>
  </si>
  <si>
    <t>Apoyo transp CD</t>
  </si>
  <si>
    <t>Cuidador/Conductor Transp</t>
  </si>
  <si>
    <t>Manteni/Transp</t>
  </si>
  <si>
    <t>Categorías Profesionales</t>
  </si>
  <si>
    <t>Ayud cocina</t>
  </si>
  <si>
    <t>CEN</t>
  </si>
  <si>
    <t>LOC</t>
  </si>
  <si>
    <t>GESTOR</t>
  </si>
  <si>
    <t>DEP</t>
  </si>
  <si>
    <t>NODEP</t>
  </si>
  <si>
    <t>%DEP</t>
  </si>
  <si>
    <t>GRUP_DEP</t>
  </si>
  <si>
    <t>GRUP_AD</t>
  </si>
  <si>
    <t>GRUP_CUI</t>
  </si>
  <si>
    <t>GRUP_ENF</t>
  </si>
  <si>
    <t>GRUP_TEC</t>
  </si>
  <si>
    <t>GRUP_PREC</t>
  </si>
  <si>
    <t>RAT_CUI</t>
  </si>
  <si>
    <t>RAT_ENF</t>
  </si>
  <si>
    <t>RAT_TEC</t>
  </si>
  <si>
    <t>RAT_AD</t>
  </si>
  <si>
    <t>F_DIR</t>
  </si>
  <si>
    <t>F_TEC</t>
  </si>
  <si>
    <t>F_OTEC</t>
  </si>
  <si>
    <t>F_ENF</t>
  </si>
  <si>
    <t>F_CUI</t>
  </si>
  <si>
    <t>F_MAN</t>
  </si>
  <si>
    <t>F_COC</t>
  </si>
  <si>
    <t>F_SGEN</t>
  </si>
  <si>
    <t>F_SMULT</t>
  </si>
  <si>
    <t>F_LIMP</t>
  </si>
  <si>
    <t>F_PODO</t>
  </si>
  <si>
    <t>F_PELU</t>
  </si>
  <si>
    <t>F_REC</t>
  </si>
  <si>
    <t>F_ADMON</t>
  </si>
  <si>
    <t>F_CD</t>
  </si>
  <si>
    <t>T_DIR</t>
  </si>
  <si>
    <t>T_TEC</t>
  </si>
  <si>
    <t>T_OTEC</t>
  </si>
  <si>
    <t>T_ENF</t>
  </si>
  <si>
    <t>T_CUI</t>
  </si>
  <si>
    <t>T_MAN</t>
  </si>
  <si>
    <t>T_COC</t>
  </si>
  <si>
    <t>T_SGEN</t>
  </si>
  <si>
    <t>T_SMULT</t>
  </si>
  <si>
    <t>T_LIMP</t>
  </si>
  <si>
    <t>T_PODO</t>
  </si>
  <si>
    <t>T_PELU</t>
  </si>
  <si>
    <t>T_REC</t>
  </si>
  <si>
    <t>T_ADMON</t>
  </si>
  <si>
    <t>T_CD</t>
  </si>
  <si>
    <t>S_DIR</t>
  </si>
  <si>
    <t>S_TEC</t>
  </si>
  <si>
    <t>S_OTEC</t>
  </si>
  <si>
    <t>S_ENF</t>
  </si>
  <si>
    <t>S_CUI</t>
  </si>
  <si>
    <t>S_MAN</t>
  </si>
  <si>
    <t>S_COC</t>
  </si>
  <si>
    <t>S_SGEN</t>
  </si>
  <si>
    <t>S_SMULT</t>
  </si>
  <si>
    <t>S_LIMP</t>
  </si>
  <si>
    <t>S_PODO</t>
  </si>
  <si>
    <t>S_PELU</t>
  </si>
  <si>
    <t>S_REC</t>
  </si>
  <si>
    <t>S_ADMON</t>
  </si>
  <si>
    <t>S_CD</t>
  </si>
  <si>
    <t>Σ_DIR</t>
  </si>
  <si>
    <t>Σ_TEC</t>
  </si>
  <si>
    <t>Σ_OTEC</t>
  </si>
  <si>
    <t>Σ_ENF</t>
  </si>
  <si>
    <t>Σ_CUI</t>
  </si>
  <si>
    <t>Σ_MAN</t>
  </si>
  <si>
    <t>Σ_COC</t>
  </si>
  <si>
    <t>Σ_SGEN</t>
  </si>
  <si>
    <t>Σ_SMULT</t>
  </si>
  <si>
    <t>Σ_LIMP</t>
  </si>
  <si>
    <t>Σ_PODO</t>
  </si>
  <si>
    <t>Σ_PELU</t>
  </si>
  <si>
    <t>Σ_REC</t>
  </si>
  <si>
    <t>Σ_ADMON</t>
  </si>
  <si>
    <t>Σ_CD</t>
  </si>
  <si>
    <t>GEN(HOST)</t>
  </si>
  <si>
    <t>GEN(CUI)</t>
  </si>
  <si>
    <t>MULT(CUI)</t>
  </si>
  <si>
    <t>MULT(HOST)</t>
  </si>
  <si>
    <t>Centro corto</t>
  </si>
  <si>
    <t>CENTRO</t>
  </si>
  <si>
    <t>Convenio Aplicable</t>
  </si>
  <si>
    <t>Fecha Publicación</t>
  </si>
  <si>
    <t>BON</t>
  </si>
  <si>
    <t>BOE</t>
  </si>
  <si>
    <t>Jornada anual</t>
  </si>
  <si>
    <t>Nº de pagas</t>
  </si>
  <si>
    <t>Grupo precio</t>
  </si>
  <si>
    <t>Grupo precio c/h cuidador (sin Seg. Soc ni Absentimso)</t>
  </si>
  <si>
    <t>Asignación GrupoRatio</t>
  </si>
  <si>
    <t>Salario Base</t>
  </si>
  <si>
    <t>Plus Asistencia</t>
  </si>
  <si>
    <t>Plus Actividad</t>
  </si>
  <si>
    <t>C. Puesto</t>
  </si>
  <si>
    <t>C. Disponibilidad</t>
  </si>
  <si>
    <t>Según tablas salariales / Importe mensual</t>
  </si>
  <si>
    <t>Salario mes</t>
  </si>
  <si>
    <t>Salario anual</t>
  </si>
  <si>
    <t>Coste hora</t>
  </si>
  <si>
    <t>CUI_COSTE</t>
  </si>
  <si>
    <t>Centro corto (nuestra denominación)</t>
  </si>
  <si>
    <t>Gestor</t>
  </si>
  <si>
    <t>Nº usuarios dependientes</t>
  </si>
  <si>
    <t>Nº usuarios no dependientes</t>
  </si>
  <si>
    <t>% de usuarios dependientes sobre la cpacidad</t>
  </si>
  <si>
    <t>Grupo dependiente</t>
  </si>
  <si>
    <t>Grupo Atención directa</t>
  </si>
  <si>
    <t>Grupo cuidador</t>
  </si>
  <si>
    <t>Grupo enfermería</t>
  </si>
  <si>
    <t>Grupo Técnico</t>
  </si>
  <si>
    <t>Grupo Precio</t>
  </si>
  <si>
    <t>Ratio cuidador</t>
  </si>
  <si>
    <t>Ratio enfermería</t>
  </si>
  <si>
    <t>Ratio personal técnico</t>
  </si>
  <si>
    <t>Ratio Atención Directa</t>
  </si>
  <si>
    <t>Coste hora cuidador</t>
  </si>
  <si>
    <t>Personal fijo, horas técnico</t>
  </si>
  <si>
    <t>Personal fijo, horas otros técnicos</t>
  </si>
  <si>
    <t>Personal fijo, horas enfermería</t>
  </si>
  <si>
    <t>Personal fijo, horas cuidador</t>
  </si>
  <si>
    <t>Personal fijo, horas mantenimiento</t>
  </si>
  <si>
    <t>Personal fijo, horas cocina</t>
  </si>
  <si>
    <t>Personal fijo, horas servicios generales</t>
  </si>
  <si>
    <t>Personal fijo, horas servicios múltiples</t>
  </si>
  <si>
    <t>Personal fijo, horas limpieza y lavandería</t>
  </si>
  <si>
    <t>Personal fijo, horas podólogo</t>
  </si>
  <si>
    <t>Personal fijo, horas peluquería</t>
  </si>
  <si>
    <t>Personal fijo, horas recpeción</t>
  </si>
  <si>
    <t>Personal fijo,  horas administración</t>
  </si>
  <si>
    <t>Personal fijo, horas personal centro día</t>
  </si>
  <si>
    <t>Personal fijo, horas director</t>
  </si>
  <si>
    <t>Contratación temporal, horas director</t>
  </si>
  <si>
    <t>Contratación temporal, horas técnico</t>
  </si>
  <si>
    <t>Contratación temporal, horas otros técnicos</t>
  </si>
  <si>
    <t>Contratación temporal, horas enfermería</t>
  </si>
  <si>
    <t>Contratación temporal, horas cuidador</t>
  </si>
  <si>
    <t>Contratación temporal, horas mantenimiento</t>
  </si>
  <si>
    <t>Contratación temporal, horas cocina</t>
  </si>
  <si>
    <t>Contratación temporal, horas servicios generales</t>
  </si>
  <si>
    <t>Contratación temporal, horas servicios múltiples</t>
  </si>
  <si>
    <t>Contratación temporal, horas limpieza y lavandería</t>
  </si>
  <si>
    <t>Contratación temporal, horas podólogo</t>
  </si>
  <si>
    <t>Contratación temporal, horas peluquería</t>
  </si>
  <si>
    <t>Contratación temporal, horas recpeción</t>
  </si>
  <si>
    <t>Contratación temporal,  horas administración</t>
  </si>
  <si>
    <t>Contratación temporal, horas personal centro día</t>
  </si>
  <si>
    <t>Subcontratación, horas director</t>
  </si>
  <si>
    <t>Subcontratación, horas técnico</t>
  </si>
  <si>
    <t>Subcontratación, horas otros técnicos</t>
  </si>
  <si>
    <t>Subcontratación, horas enfermería</t>
  </si>
  <si>
    <t>Subcontratación, horas cuidador</t>
  </si>
  <si>
    <t>Subcontratación, horas mantenimiento</t>
  </si>
  <si>
    <t>Subcontratación, horas cocina</t>
  </si>
  <si>
    <t>Subcontratación, horas servicios generales</t>
  </si>
  <si>
    <t>Subcontratación, horas servicios múltiples</t>
  </si>
  <si>
    <t>Subcontratación, horas limpieza y lavandería</t>
  </si>
  <si>
    <t>Subcontratación, horas podólogo</t>
  </si>
  <si>
    <t>Subcontratación, horas peluquería</t>
  </si>
  <si>
    <t>Subcontratación, horas recpeción</t>
  </si>
  <si>
    <t>Subcontratación,  horas administración</t>
  </si>
  <si>
    <t>Subcontratación, horas personal centro día</t>
  </si>
  <si>
    <t>Total horas director</t>
  </si>
  <si>
    <t>Total horas técnico</t>
  </si>
  <si>
    <t>Total horas otros técnicos</t>
  </si>
  <si>
    <t>Total horas enfermería</t>
  </si>
  <si>
    <t>Total horas cuidador</t>
  </si>
  <si>
    <t>Total horas mantenimiento</t>
  </si>
  <si>
    <t>Total horas cocina</t>
  </si>
  <si>
    <t>Total horas servicios generales</t>
  </si>
  <si>
    <t>Total horas servicios múltiples</t>
  </si>
  <si>
    <t>Total horas limpieza y lavandería</t>
  </si>
  <si>
    <t>Total horas podólogo</t>
  </si>
  <si>
    <t>Total horas peluquería</t>
  </si>
  <si>
    <t>Total horas recpeción</t>
  </si>
  <si>
    <t>Total  horas administración</t>
  </si>
  <si>
    <t>Total horas personal centro día</t>
  </si>
  <si>
    <t>Horas de personal de servicios generales que realizan actividades propias de cuidadores</t>
  </si>
  <si>
    <t>Horas de personal de servicios generales que realizan actividades propias de personal de hostelería</t>
  </si>
  <si>
    <t>Horas de personal de servicios múltiples que realizan actividades propias de cuidadores</t>
  </si>
  <si>
    <t>Horas de personal de servicios múltiples que realizan actividades propias de personal de hostelería</t>
  </si>
  <si>
    <t>Combinación</t>
  </si>
  <si>
    <t>No sujeto IVA</t>
  </si>
  <si>
    <t>Módulo no dependiente</t>
  </si>
  <si>
    <t>Grupo ratio</t>
  </si>
  <si>
    <t>Entidad sujeta a IVA</t>
  </si>
  <si>
    <t>Dependiente</t>
  </si>
  <si>
    <t>No Dependiente</t>
  </si>
  <si>
    <t>Plaza</t>
  </si>
  <si>
    <t>PRECIO I</t>
  </si>
  <si>
    <t>PRECIO II</t>
  </si>
  <si>
    <t>PRECIO III</t>
  </si>
  <si>
    <t>Al 100% de jornada según convenio</t>
  </si>
  <si>
    <t>MOD_DEP</t>
  </si>
  <si>
    <t>MOD_NO_DEP</t>
  </si>
  <si>
    <t>Módulo de dependiente</t>
  </si>
  <si>
    <t>Módulo de no dependiente</t>
  </si>
  <si>
    <t>IVA</t>
  </si>
  <si>
    <t>Entidad sujeta a iva (SI) o exenta (NO)</t>
  </si>
  <si>
    <t>Jornadas</t>
  </si>
  <si>
    <t>Horas por jornada al año</t>
  </si>
  <si>
    <t>Horas Sustit.</t>
  </si>
  <si>
    <t>Horas anuales</t>
  </si>
  <si>
    <t>Horas Habit</t>
  </si>
  <si>
    <t>Cuidador/a €/h</t>
  </si>
  <si>
    <t>CUIDADOR/A</t>
  </si>
  <si>
    <t>ENFERMERIA</t>
  </si>
  <si>
    <t>PERSONAL TÉCNICO</t>
  </si>
  <si>
    <t>DIRECCIÓN</t>
  </si>
  <si>
    <t>ENFERMERÍA</t>
  </si>
  <si>
    <t>MANTENIMIENTO</t>
  </si>
  <si>
    <t>SER GENERALES</t>
  </si>
  <si>
    <t>PODOLOGÍA</t>
  </si>
  <si>
    <t>OTROS PERS TÉCNICO</t>
  </si>
  <si>
    <t>Usuarios*</t>
  </si>
  <si>
    <t>* Media anual</t>
  </si>
  <si>
    <t>Médico/a general</t>
  </si>
  <si>
    <t>CÁLCULO COSTE HORA CUIDADOR/A</t>
  </si>
  <si>
    <t>Nº plazas ocupadas*</t>
  </si>
  <si>
    <t>Residencia</t>
  </si>
  <si>
    <t>Plazas autorizadas residenciales</t>
  </si>
  <si>
    <t>OCUP_RES</t>
  </si>
  <si>
    <t>Ocupación media anual residencia</t>
  </si>
  <si>
    <t>Atención Diurna</t>
  </si>
  <si>
    <t>000,00%-040,00%</t>
  </si>
  <si>
    <t>No llega</t>
  </si>
  <si>
    <t>Ratio I</t>
  </si>
  <si>
    <t>Ratio II</t>
  </si>
  <si>
    <t>Ratio III</t>
  </si>
  <si>
    <t>1</t>
  </si>
  <si>
    <t>211</t>
  </si>
  <si>
    <t>212</t>
  </si>
  <si>
    <t>213</t>
  </si>
  <si>
    <t>221</t>
  </si>
  <si>
    <t>222</t>
  </si>
  <si>
    <t>223</t>
  </si>
  <si>
    <t>231</t>
  </si>
  <si>
    <t>232</t>
  </si>
  <si>
    <t>233</t>
  </si>
  <si>
    <t>311</t>
  </si>
  <si>
    <t>312</t>
  </si>
  <si>
    <t>313</t>
  </si>
  <si>
    <t>321</t>
  </si>
  <si>
    <t>322</t>
  </si>
  <si>
    <t>323</t>
  </si>
  <si>
    <t>331</t>
  </si>
  <si>
    <t>332</t>
  </si>
  <si>
    <t>333</t>
  </si>
  <si>
    <t>PRECIO I-No llega</t>
  </si>
  <si>
    <t>PRECIO I-Ratio I</t>
  </si>
  <si>
    <t>PRECIO I-Ratio II</t>
  </si>
  <si>
    <t>PRECIO I-Ratio III</t>
  </si>
  <si>
    <t>PRECIO II-No llega</t>
  </si>
  <si>
    <t>PRECIO II-Ratio I</t>
  </si>
  <si>
    <t>PRECIO II-Ratio II</t>
  </si>
  <si>
    <t>PRECIO II-Ratio III</t>
  </si>
  <si>
    <t>PRECIO III-No llega</t>
  </si>
  <si>
    <t>PRECIO III-Ratio I</t>
  </si>
  <si>
    <t>PRECIO III-Ratio II</t>
  </si>
  <si>
    <t>PRECIO III-Ratio III</t>
  </si>
  <si>
    <t>Porcentaje imputación atención diurna</t>
  </si>
  <si>
    <t>Descuento por tener turno de noche inferior a 2 personas</t>
  </si>
  <si>
    <t>Descuento</t>
  </si>
  <si>
    <t>IVA excluido</t>
  </si>
  <si>
    <t>Módulos dependiente - Residencia</t>
  </si>
  <si>
    <t>Módulos Estancias Diurnas</t>
  </si>
  <si>
    <t>Lote 1</t>
  </si>
  <si>
    <t>Lote 2</t>
  </si>
  <si>
    <t>Grupo de</t>
  </si>
  <si>
    <t>&lt;=5</t>
  </si>
  <si>
    <t>6-7</t>
  </si>
  <si>
    <t>8-9</t>
  </si>
  <si>
    <t>Módulo</t>
  </si>
  <si>
    <t>Lote 3 - Servicios de promoción de la autonomía personal y prevención de la dependencia</t>
  </si>
  <si>
    <t>Grupos de</t>
  </si>
  <si>
    <t>Precio I</t>
  </si>
  <si>
    <t>Precio II</t>
  </si>
  <si>
    <t>Precio III</t>
  </si>
  <si>
    <t>Módulos de servicios de promoción de la autonomía personal y prevención de la dependencia</t>
  </si>
  <si>
    <t>MOD_AD</t>
  </si>
  <si>
    <t>Módulo de atención diurna</t>
  </si>
  <si>
    <t>Módulo de promoción autonomía menor de 5 usuarios</t>
  </si>
  <si>
    <t>Módulo de promoción autonomía de 6 a 7 usuarios</t>
  </si>
  <si>
    <t>Módulo de promoción autonomía de 8 a 9 usuarios</t>
  </si>
  <si>
    <t>Módulo de promoción autonomía mayor de 10 usuarios</t>
  </si>
  <si>
    <t>MOD_AUT_G5</t>
  </si>
  <si>
    <t>MOD_AUT_G7</t>
  </si>
  <si>
    <t>MOD_AUT_G9</t>
  </si>
  <si>
    <t>MOD_AUT_G10</t>
  </si>
  <si>
    <t>Plazas</t>
  </si>
  <si>
    <t>Lote</t>
  </si>
  <si>
    <t>Atención Residencial</t>
  </si>
  <si>
    <t>Serv promoción aut…</t>
  </si>
  <si>
    <t>Descripción</t>
  </si>
  <si>
    <t>OFER_LOTE1</t>
  </si>
  <si>
    <t>OFER_LOTE2</t>
  </si>
  <si>
    <t>OFER_LOTE3</t>
  </si>
  <si>
    <t>Plazas ofertadas en el lote 1: Atención residencial</t>
  </si>
  <si>
    <t>Plazas ofertadas en el lote 2: Atención diurna</t>
  </si>
  <si>
    <t>Plazas ofertadas en el lote 3: Servicio de promoción de la autonomía personal y prevención de la dependencia</t>
  </si>
  <si>
    <t>Personal</t>
  </si>
  <si>
    <t>Falta</t>
  </si>
  <si>
    <t>Retribución cuid</t>
  </si>
  <si>
    <t>Casilla C7</t>
  </si>
  <si>
    <t>3 pestañas siguientes</t>
  </si>
  <si>
    <t>Información IVA</t>
  </si>
  <si>
    <t>Observaciones</t>
  </si>
  <si>
    <t>Pestaña Retrib Cui</t>
  </si>
  <si>
    <t>Oferta lote 1*</t>
  </si>
  <si>
    <t>Oferta lote 2*</t>
  </si>
  <si>
    <t>Oferta lote 3*</t>
  </si>
  <si>
    <t>Casilla D15</t>
  </si>
  <si>
    <t>Casilla D16</t>
  </si>
  <si>
    <t>Casilla D17</t>
  </si>
  <si>
    <t>Nº plazas autorizadas</t>
  </si>
  <si>
    <t>Información que al menos falta para obtener los módulos propuestos</t>
  </si>
  <si>
    <t>Ocupación plazas</t>
  </si>
  <si>
    <t>% Dependientes</t>
  </si>
  <si>
    <t>Casillas C10 y/o C11</t>
  </si>
  <si>
    <t>Casillas J3 y/o K3</t>
  </si>
  <si>
    <t>AUTO_RES</t>
  </si>
  <si>
    <t>GRUP_RATIO</t>
  </si>
  <si>
    <t>NOCHE_1</t>
  </si>
  <si>
    <t>Turno de noche inferior a dos personas</t>
  </si>
  <si>
    <t>Estancia Diurna</t>
  </si>
  <si>
    <t>AUTO_ED</t>
  </si>
  <si>
    <t>OCUP_ED</t>
  </si>
  <si>
    <t>Plazas autorizadas estancia diurna</t>
  </si>
  <si>
    <t>Ocupación media estancia diurna</t>
  </si>
  <si>
    <t>* Sin oferta, no se obtiene información del módulo</t>
  </si>
  <si>
    <t>OFERTA (mismo contenido que en el Anexo II)*</t>
  </si>
  <si>
    <t>* En caso de discrepancia prevalece lo indicado en el Anexo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</si>
</sst>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00"/>
    <numFmt numFmtId="165" formatCode="0.00\ &quot;€/h&quot;"/>
    <numFmt numFmtId="166" formatCode="#,##0.00\ &quot;€/mes&quot;"/>
    <numFmt numFmtId="167" formatCode="#,##0.00;\-#,##0.00;"/>
    <numFmt numFmtId="168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66FFFF"/>
        <bgColor theme="4"/>
      </patternFill>
    </fill>
    <fill>
      <patternFill patternType="solid">
        <fgColor theme="4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double">
        <color theme="4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double">
        <color theme="4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ck">
        <color theme="4" tint="0.39994506668294322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ck">
        <color theme="4" tint="0.39994506668294322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thin">
        <color theme="4" tint="0.39997558519241921"/>
      </top>
      <bottom style="thin">
        <color theme="4" tint="0.39994506668294322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4" tint="0.39994506668294322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7558519241921"/>
      </top>
      <bottom/>
      <diagonal/>
    </border>
    <border>
      <left style="thin">
        <color theme="4" tint="0.39994506668294322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7558519241921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7558519241921"/>
      </top>
      <bottom/>
      <diagonal/>
    </border>
    <border>
      <left style="thin">
        <color theme="4" tint="0.39994506668294322"/>
      </left>
      <right/>
      <top style="thin">
        <color theme="4" tint="0.39997558519241921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7558519241921"/>
      </right>
      <top style="thin">
        <color theme="4" tint="0.39997558519241921"/>
      </top>
      <bottom style="thin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1454817346722"/>
      </right>
      <top style="thin">
        <color theme="4" tint="0.39997558519241921"/>
      </top>
      <bottom style="thin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1454817346722"/>
      </right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4" tint="0.39994506668294322"/>
      </left>
      <right style="medium">
        <color theme="4" tint="0.39994506668294322"/>
      </right>
      <top style="thin">
        <color theme="4" tint="0.39997558519241921"/>
      </top>
      <bottom style="thin">
        <color theme="4" tint="0.39994506668294322"/>
      </bottom>
      <diagonal/>
    </border>
    <border>
      <left/>
      <right style="thin">
        <color theme="4" tint="0.39997558519241921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thin">
        <color theme="4" tint="0.39994506668294322"/>
      </top>
      <bottom style="thin">
        <color theme="4" tint="0.39991454817346722"/>
      </bottom>
      <diagonal/>
    </border>
  </borders>
  <cellStyleXfs count="1">
    <xf numFmtId="0" fontId="0" fillId="0" borderId="0"/>
  </cellStyleXfs>
  <cellXfs count="187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0" fontId="0" fillId="3" borderId="2" xfId="0" applyFont="1" applyFill="1" applyBorder="1"/>
    <xf numFmtId="0" fontId="0" fillId="3" borderId="3" xfId="0" applyFont="1" applyFill="1" applyBorder="1"/>
    <xf numFmtId="4" fontId="0" fillId="0" borderId="1" xfId="0" applyNumberFormat="1" applyFont="1" applyBorder="1"/>
    <xf numFmtId="4" fontId="0" fillId="0" borderId="2" xfId="0" applyNumberFormat="1" applyFont="1" applyBorder="1"/>
    <xf numFmtId="0" fontId="0" fillId="0" borderId="2" xfId="0" applyFont="1" applyBorder="1"/>
    <xf numFmtId="0" fontId="0" fillId="0" borderId="3" xfId="0" applyFont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4" fontId="0" fillId="3" borderId="4" xfId="0" applyNumberFormat="1" applyFont="1" applyFill="1" applyBorder="1"/>
    <xf numFmtId="4" fontId="0" fillId="3" borderId="5" xfId="0" applyNumberFormat="1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4" fontId="0" fillId="0" borderId="4" xfId="0" applyNumberFormat="1" applyFont="1" applyBorder="1"/>
    <xf numFmtId="4" fontId="0" fillId="0" borderId="5" xfId="0" applyNumberFormat="1" applyFont="1" applyBorder="1"/>
    <xf numFmtId="0" fontId="0" fillId="0" borderId="5" xfId="0" applyFont="1" applyBorder="1"/>
    <xf numFmtId="0" fontId="0" fillId="0" borderId="6" xfId="0" applyFont="1" applyBorder="1"/>
    <xf numFmtId="0" fontId="0" fillId="3" borderId="1" xfId="0" applyFont="1" applyFill="1" applyBorder="1"/>
    <xf numFmtId="0" fontId="0" fillId="0" borderId="1" xfId="0" applyFont="1" applyBorder="1"/>
    <xf numFmtId="0" fontId="0" fillId="3" borderId="4" xfId="0" applyFont="1" applyFill="1" applyBorder="1"/>
    <xf numFmtId="0" fontId="0" fillId="0" borderId="4" xfId="0" applyFont="1" applyBorder="1"/>
    <xf numFmtId="164" fontId="0" fillId="0" borderId="0" xfId="0" applyNumberFormat="1"/>
    <xf numFmtId="4" fontId="0" fillId="3" borderId="3" xfId="0" applyNumberFormat="1" applyFont="1" applyFill="1" applyBorder="1"/>
    <xf numFmtId="4" fontId="0" fillId="3" borderId="2" xfId="0" applyNumberFormat="1" applyFont="1" applyFill="1" applyBorder="1"/>
    <xf numFmtId="4" fontId="0" fillId="3" borderId="6" xfId="0" applyNumberFormat="1" applyFont="1" applyFill="1" applyBorder="1"/>
    <xf numFmtId="4" fontId="0" fillId="0" borderId="6" xfId="0" applyNumberFormat="1" applyFont="1" applyBorder="1"/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10" fontId="0" fillId="0" borderId="0" xfId="0" applyNumberFormat="1"/>
    <xf numFmtId="164" fontId="0" fillId="3" borderId="5" xfId="0" applyNumberFormat="1" applyFont="1" applyFill="1" applyBorder="1"/>
    <xf numFmtId="0" fontId="0" fillId="3" borderId="6" xfId="0" applyFont="1" applyFill="1" applyBorder="1" applyAlignment="1">
      <alignment horizontal="center"/>
    </xf>
    <xf numFmtId="164" fontId="0" fillId="0" borderId="5" xfId="0" applyNumberFormat="1" applyFont="1" applyBorder="1"/>
    <xf numFmtId="0" fontId="0" fillId="0" borderId="6" xfId="0" applyFont="1" applyBorder="1" applyAlignment="1">
      <alignment horizontal="center"/>
    </xf>
    <xf numFmtId="4" fontId="0" fillId="0" borderId="2" xfId="0" applyNumberFormat="1" applyFont="1" applyBorder="1"/>
    <xf numFmtId="4" fontId="0" fillId="0" borderId="3" xfId="0" applyNumberFormat="1" applyFont="1" applyBorder="1"/>
    <xf numFmtId="0" fontId="2" fillId="0" borderId="0" xfId="0" applyFont="1"/>
    <xf numFmtId="0" fontId="2" fillId="0" borderId="7" xfId="0" applyFont="1" applyBorder="1"/>
    <xf numFmtId="4" fontId="2" fillId="0" borderId="8" xfId="0" applyNumberFormat="1" applyFont="1" applyBorder="1"/>
    <xf numFmtId="4" fontId="0" fillId="5" borderId="6" xfId="0" applyNumberFormat="1" applyFont="1" applyFill="1" applyBorder="1" applyProtection="1">
      <protection locked="0"/>
    </xf>
    <xf numFmtId="4" fontId="0" fillId="4" borderId="6" xfId="0" applyNumberFormat="1" applyFont="1" applyFill="1" applyBorder="1" applyProtection="1">
      <protection locked="0"/>
    </xf>
    <xf numFmtId="0" fontId="0" fillId="3" borderId="9" xfId="0" applyFont="1" applyFill="1" applyBorder="1"/>
    <xf numFmtId="4" fontId="0" fillId="5" borderId="10" xfId="0" applyNumberFormat="1" applyFont="1" applyFill="1" applyBorder="1" applyProtection="1">
      <protection locked="0"/>
    </xf>
    <xf numFmtId="0" fontId="0" fillId="3" borderId="15" xfId="0" applyFont="1" applyFill="1" applyBorder="1"/>
    <xf numFmtId="4" fontId="0" fillId="3" borderId="16" xfId="0" applyNumberFormat="1" applyFont="1" applyFill="1" applyBorder="1"/>
    <xf numFmtId="0" fontId="0" fillId="0" borderId="17" xfId="0" applyBorder="1"/>
    <xf numFmtId="0" fontId="0" fillId="0" borderId="18" xfId="0" applyBorder="1"/>
    <xf numFmtId="0" fontId="0" fillId="0" borderId="15" xfId="0" applyBorder="1"/>
    <xf numFmtId="0" fontId="0" fillId="0" borderId="16" xfId="0" applyBorder="1"/>
    <xf numFmtId="165" fontId="0" fillId="0" borderId="0" xfId="0" applyNumberFormat="1"/>
    <xf numFmtId="0" fontId="0" fillId="0" borderId="11" xfId="0" applyFont="1" applyBorder="1"/>
    <xf numFmtId="0" fontId="0" fillId="0" borderId="14" xfId="0" applyBorder="1"/>
    <xf numFmtId="0" fontId="0" fillId="0" borderId="12" xfId="0" applyBorder="1"/>
    <xf numFmtId="0" fontId="1" fillId="6" borderId="12" xfId="0" applyFont="1" applyFill="1" applyBorder="1" applyAlignment="1">
      <alignment horizontal="center"/>
    </xf>
    <xf numFmtId="0" fontId="0" fillId="4" borderId="28" xfId="0" applyFill="1" applyBorder="1" applyProtection="1">
      <protection locked="0"/>
    </xf>
    <xf numFmtId="4" fontId="0" fillId="3" borderId="13" xfId="0" applyNumberFormat="1" applyFont="1" applyFill="1" applyBorder="1"/>
    <xf numFmtId="0" fontId="3" fillId="7" borderId="5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left"/>
    </xf>
    <xf numFmtId="0" fontId="0" fillId="3" borderId="6" xfId="0" applyFont="1" applyFill="1" applyBorder="1" applyProtection="1">
      <protection locked="0"/>
    </xf>
    <xf numFmtId="0" fontId="0" fillId="0" borderId="6" xfId="0" applyFont="1" applyBorder="1" applyProtection="1">
      <protection locked="0"/>
    </xf>
    <xf numFmtId="0" fontId="0" fillId="3" borderId="3" xfId="0" applyFont="1" applyFill="1" applyBorder="1" applyProtection="1">
      <protection locked="0"/>
    </xf>
    <xf numFmtId="4" fontId="0" fillId="3" borderId="5" xfId="0" applyNumberFormat="1" applyFont="1" applyFill="1" applyBorder="1" applyProtection="1">
      <protection locked="0"/>
    </xf>
    <xf numFmtId="4" fontId="0" fillId="0" borderId="5" xfId="0" applyNumberFormat="1" applyFont="1" applyBorder="1" applyProtection="1">
      <protection locked="0"/>
    </xf>
    <xf numFmtId="4" fontId="0" fillId="4" borderId="23" xfId="0" applyNumberFormat="1" applyFont="1" applyFill="1" applyBorder="1" applyProtection="1">
      <protection locked="0"/>
    </xf>
    <xf numFmtId="4" fontId="0" fillId="4" borderId="24" xfId="0" applyNumberFormat="1" applyFont="1" applyFill="1" applyBorder="1" applyProtection="1">
      <protection locked="0"/>
    </xf>
    <xf numFmtId="4" fontId="0" fillId="4" borderId="21" xfId="0" applyNumberFormat="1" applyFont="1" applyFill="1" applyBorder="1" applyProtection="1">
      <protection locked="0"/>
    </xf>
    <xf numFmtId="4" fontId="0" fillId="4" borderId="22" xfId="0" applyNumberFormat="1" applyFont="1" applyFill="1" applyBorder="1" applyProtection="1">
      <protection locked="0"/>
    </xf>
    <xf numFmtId="3" fontId="0" fillId="4" borderId="21" xfId="0" applyNumberFormat="1" applyFont="1" applyFill="1" applyBorder="1" applyAlignment="1" applyProtection="1">
      <alignment horizontal="center"/>
      <protection locked="0"/>
    </xf>
    <xf numFmtId="3" fontId="0" fillId="4" borderId="20" xfId="0" applyNumberFormat="1" applyFont="1" applyFill="1" applyBorder="1" applyAlignment="1" applyProtection="1">
      <alignment horizontal="center"/>
      <protection locked="0"/>
    </xf>
    <xf numFmtId="166" fontId="0" fillId="3" borderId="6" xfId="0" applyNumberFormat="1" applyFont="1" applyFill="1" applyBorder="1"/>
    <xf numFmtId="166" fontId="0" fillId="0" borderId="3" xfId="0" applyNumberFormat="1" applyFont="1" applyBorder="1"/>
    <xf numFmtId="4" fontId="0" fillId="3" borderId="2" xfId="0" applyNumberFormat="1" applyFont="1" applyFill="1" applyBorder="1" applyProtection="1">
      <protection locked="0"/>
    </xf>
    <xf numFmtId="4" fontId="0" fillId="3" borderId="6" xfId="0" applyNumberFormat="1" applyFont="1" applyFill="1" applyBorder="1" applyProtection="1">
      <protection locked="0"/>
    </xf>
    <xf numFmtId="4" fontId="0" fillId="0" borderId="6" xfId="0" applyNumberFormat="1" applyFont="1" applyBorder="1" applyProtection="1">
      <protection locked="0"/>
    </xf>
    <xf numFmtId="4" fontId="0" fillId="3" borderId="3" xfId="0" applyNumberFormat="1" applyFont="1" applyFill="1" applyBorder="1" applyProtection="1">
      <protection locked="0"/>
    </xf>
    <xf numFmtId="0" fontId="0" fillId="3" borderId="4" xfId="0" applyFont="1" applyFill="1" applyBorder="1" applyProtection="1"/>
    <xf numFmtId="0" fontId="0" fillId="3" borderId="5" xfId="0" applyFont="1" applyFill="1" applyBorder="1" applyProtection="1"/>
    <xf numFmtId="0" fontId="0" fillId="0" borderId="4" xfId="0" applyFont="1" applyBorder="1" applyProtection="1"/>
    <xf numFmtId="0" fontId="0" fillId="0" borderId="5" xfId="0" applyFont="1" applyBorder="1" applyProtection="1"/>
    <xf numFmtId="0" fontId="1" fillId="2" borderId="4" xfId="0" applyFont="1" applyFill="1" applyBorder="1" applyAlignment="1">
      <alignment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0" fillId="4" borderId="4" xfId="0" applyFont="1" applyFill="1" applyBorder="1" applyProtection="1">
      <protection locked="0"/>
    </xf>
    <xf numFmtId="0" fontId="2" fillId="3" borderId="4" xfId="0" applyFont="1" applyFill="1" applyBorder="1" applyProtection="1"/>
    <xf numFmtId="4" fontId="2" fillId="8" borderId="6" xfId="0" applyNumberFormat="1" applyFont="1" applyFill="1" applyBorder="1" applyProtection="1"/>
    <xf numFmtId="4" fontId="0" fillId="0" borderId="6" xfId="0" applyNumberFormat="1" applyFont="1" applyFill="1" applyBorder="1" applyProtection="1"/>
    <xf numFmtId="10" fontId="0" fillId="3" borderId="5" xfId="0" applyNumberFormat="1" applyFont="1" applyFill="1" applyBorder="1" applyProtection="1">
      <protection locked="0"/>
    </xf>
    <xf numFmtId="10" fontId="0" fillId="0" borderId="5" xfId="0" applyNumberFormat="1" applyFont="1" applyBorder="1" applyProtection="1">
      <protection locked="0"/>
    </xf>
    <xf numFmtId="10" fontId="0" fillId="3" borderId="2" xfId="0" applyNumberFormat="1" applyFont="1" applyFill="1" applyBorder="1" applyProtection="1">
      <protection locked="0"/>
    </xf>
    <xf numFmtId="0" fontId="4" fillId="3" borderId="4" xfId="0" applyFont="1" applyFill="1" applyBorder="1" applyProtection="1">
      <protection locked="0"/>
    </xf>
    <xf numFmtId="0" fontId="4" fillId="3" borderId="5" xfId="0" applyFont="1" applyFill="1" applyBorder="1" applyProtection="1">
      <protection locked="0"/>
    </xf>
    <xf numFmtId="0" fontId="4" fillId="0" borderId="4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4" fillId="3" borderId="1" xfId="0" applyFont="1" applyFill="1" applyBorder="1" applyProtection="1">
      <protection locked="0"/>
    </xf>
    <xf numFmtId="0" fontId="4" fillId="3" borderId="2" xfId="0" applyFont="1" applyFill="1" applyBorder="1" applyProtection="1">
      <protection locked="0"/>
    </xf>
    <xf numFmtId="4" fontId="2" fillId="0" borderId="7" xfId="0" applyNumberFormat="1" applyFont="1" applyBorder="1"/>
    <xf numFmtId="167" fontId="0" fillId="3" borderId="5" xfId="0" applyNumberFormat="1" applyFont="1" applyFill="1" applyBorder="1"/>
    <xf numFmtId="167" fontId="0" fillId="3" borderId="6" xfId="0" applyNumberFormat="1" applyFont="1" applyFill="1" applyBorder="1"/>
    <xf numFmtId="167" fontId="0" fillId="0" borderId="5" xfId="0" applyNumberFormat="1" applyFont="1" applyBorder="1"/>
    <xf numFmtId="167" fontId="0" fillId="0" borderId="6" xfId="0" applyNumberFormat="1" applyFont="1" applyBorder="1"/>
    <xf numFmtId="167" fontId="0" fillId="3" borderId="2" xfId="0" applyNumberFormat="1" applyFont="1" applyFill="1" applyBorder="1"/>
    <xf numFmtId="167" fontId="0" fillId="3" borderId="3" xfId="0" applyNumberFormat="1" applyFont="1" applyFill="1" applyBorder="1"/>
    <xf numFmtId="3" fontId="0" fillId="0" borderId="0" xfId="0" applyNumberFormat="1"/>
    <xf numFmtId="0" fontId="1" fillId="2" borderId="30" xfId="0" applyFont="1" applyFill="1" applyBorder="1"/>
    <xf numFmtId="10" fontId="0" fillId="0" borderId="30" xfId="0" applyNumberFormat="1" applyFont="1" applyBorder="1" applyAlignment="1">
      <alignment horizontal="center"/>
    </xf>
    <xf numFmtId="4" fontId="0" fillId="3" borderId="29" xfId="0" applyNumberFormat="1" applyFont="1" applyFill="1" applyBorder="1"/>
    <xf numFmtId="4" fontId="0" fillId="0" borderId="24" xfId="0" applyNumberFormat="1" applyFont="1" applyBorder="1"/>
    <xf numFmtId="4" fontId="0" fillId="3" borderId="31" xfId="0" applyNumberFormat="1" applyFont="1" applyFill="1" applyBorder="1"/>
    <xf numFmtId="168" fontId="0" fillId="4" borderId="12" xfId="0" applyNumberFormat="1" applyFill="1" applyBorder="1" applyProtection="1">
      <protection locked="0"/>
    </xf>
    <xf numFmtId="4" fontId="0" fillId="0" borderId="2" xfId="0" applyNumberFormat="1" applyFont="1" applyBorder="1"/>
    <xf numFmtId="4" fontId="0" fillId="0" borderId="3" xfId="0" applyNumberFormat="1" applyFont="1" applyBorder="1"/>
    <xf numFmtId="10" fontId="0" fillId="3" borderId="3" xfId="0" applyNumberFormat="1" applyFont="1" applyFill="1" applyBorder="1"/>
    <xf numFmtId="166" fontId="0" fillId="0" borderId="6" xfId="0" applyNumberFormat="1" applyFont="1" applyBorder="1"/>
    <xf numFmtId="166" fontId="0" fillId="3" borderId="3" xfId="0" applyNumberFormat="1" applyFont="1" applyFill="1" applyBorder="1"/>
    <xf numFmtId="0" fontId="0" fillId="4" borderId="14" xfId="0" applyFill="1" applyBorder="1" applyProtection="1">
      <protection locked="0"/>
    </xf>
    <xf numFmtId="0" fontId="1" fillId="0" borderId="25" xfId="0" applyFont="1" applyFill="1" applyBorder="1"/>
    <xf numFmtId="166" fontId="0" fillId="0" borderId="25" xfId="0" applyNumberFormat="1" applyFont="1" applyFill="1" applyBorder="1"/>
    <xf numFmtId="166" fontId="0" fillId="0" borderId="32" xfId="0" applyNumberFormat="1" applyFont="1" applyFill="1" applyBorder="1"/>
    <xf numFmtId="0" fontId="0" fillId="3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16" fontId="1" fillId="2" borderId="5" xfId="0" applyNumberFormat="1" applyFont="1" applyFill="1" applyBorder="1" applyAlignment="1">
      <alignment horizontal="center"/>
    </xf>
    <xf numFmtId="0" fontId="1" fillId="2" borderId="34" xfId="0" applyFont="1" applyFill="1" applyBorder="1"/>
    <xf numFmtId="0" fontId="0" fillId="0" borderId="35" xfId="0" applyBorder="1"/>
    <xf numFmtId="0" fontId="2" fillId="0" borderId="36" xfId="0" applyFont="1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0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0" xfId="0" applyFill="1" applyBorder="1"/>
    <xf numFmtId="0" fontId="0" fillId="3" borderId="1" xfId="0" applyFont="1" applyFill="1" applyBorder="1" applyAlignment="1"/>
    <xf numFmtId="0" fontId="0" fillId="3" borderId="2" xfId="0" applyFont="1" applyFill="1" applyBorder="1" applyAlignment="1">
      <alignment horizontal="center"/>
    </xf>
    <xf numFmtId="0" fontId="0" fillId="3" borderId="4" xfId="0" applyFont="1" applyFill="1" applyBorder="1" applyAlignment="1"/>
    <xf numFmtId="0" fontId="0" fillId="3" borderId="5" xfId="0" applyFont="1" applyFill="1" applyBorder="1" applyAlignment="1">
      <alignment horizontal="center"/>
    </xf>
    <xf numFmtId="0" fontId="0" fillId="0" borderId="4" xfId="0" applyFont="1" applyBorder="1" applyAlignment="1"/>
    <xf numFmtId="0" fontId="0" fillId="0" borderId="5" xfId="0" applyFont="1" applyBorder="1" applyAlignment="1">
      <alignment horizontal="center"/>
    </xf>
    <xf numFmtId="0" fontId="0" fillId="5" borderId="6" xfId="0" applyFont="1" applyFill="1" applyBorder="1" applyAlignment="1" applyProtection="1">
      <alignment horizontal="center"/>
      <protection locked="0"/>
    </xf>
    <xf numFmtId="0" fontId="0" fillId="4" borderId="6" xfId="0" applyFont="1" applyFill="1" applyBorder="1" applyAlignment="1" applyProtection="1">
      <alignment horizontal="center"/>
      <protection locked="0"/>
    </xf>
    <xf numFmtId="0" fontId="0" fillId="5" borderId="3" xfId="0" applyFont="1" applyFill="1" applyBorder="1" applyAlignment="1" applyProtection="1">
      <alignment horizontal="center"/>
      <protection locked="0"/>
    </xf>
    <xf numFmtId="1" fontId="0" fillId="0" borderId="0" xfId="0" applyNumberFormat="1"/>
    <xf numFmtId="0" fontId="0" fillId="8" borderId="11" xfId="0" applyFont="1" applyFill="1" applyBorder="1"/>
    <xf numFmtId="0" fontId="0" fillId="0" borderId="27" xfId="0" applyFont="1" applyFill="1" applyBorder="1"/>
    <xf numFmtId="164" fontId="0" fillId="0" borderId="13" xfId="0" applyNumberFormat="1" applyFont="1" applyFill="1" applyBorder="1"/>
    <xf numFmtId="0" fontId="0" fillId="0" borderId="19" xfId="0" applyFont="1" applyFill="1" applyBorder="1" applyAlignment="1" applyProtection="1">
      <alignment horizontal="center"/>
    </xf>
    <xf numFmtId="0" fontId="0" fillId="0" borderId="0" xfId="0" applyBorder="1" applyAlignment="1">
      <alignment horizontal="center"/>
    </xf>
    <xf numFmtId="4" fontId="0" fillId="0" borderId="38" xfId="0" applyNumberFormat="1" applyBorder="1"/>
    <xf numFmtId="4" fontId="0" fillId="0" borderId="39" xfId="0" applyNumberFormat="1" applyBorder="1"/>
    <xf numFmtId="4" fontId="0" fillId="0" borderId="40" xfId="0" applyNumberFormat="1" applyBorder="1"/>
    <xf numFmtId="4" fontId="0" fillId="0" borderId="42" xfId="0" applyNumberFormat="1" applyBorder="1"/>
    <xf numFmtId="0" fontId="0" fillId="0" borderId="25" xfId="0" applyBorder="1"/>
    <xf numFmtId="4" fontId="0" fillId="4" borderId="2" xfId="0" applyNumberFormat="1" applyFont="1" applyFill="1" applyBorder="1" applyProtection="1">
      <protection locked="0"/>
    </xf>
    <xf numFmtId="4" fontId="0" fillId="4" borderId="3" xfId="0" applyNumberFormat="1" applyFont="1" applyFill="1" applyBorder="1" applyProtection="1">
      <protection locked="0"/>
    </xf>
    <xf numFmtId="4" fontId="0" fillId="5" borderId="2" xfId="0" applyNumberFormat="1" applyFont="1" applyFill="1" applyBorder="1" applyProtection="1">
      <protection locked="0"/>
    </xf>
    <xf numFmtId="4" fontId="0" fillId="5" borderId="3" xfId="0" applyNumberFormat="1" applyFont="1" applyFill="1" applyBorder="1" applyProtection="1">
      <protection locked="0"/>
    </xf>
    <xf numFmtId="3" fontId="0" fillId="4" borderId="43" xfId="0" applyNumberFormat="1" applyFont="1" applyFill="1" applyBorder="1" applyAlignment="1" applyProtection="1">
      <alignment horizontal="center"/>
      <protection locked="0"/>
    </xf>
    <xf numFmtId="3" fontId="0" fillId="4" borderId="33" xfId="0" applyNumberFormat="1" applyFont="1" applyFill="1" applyBorder="1" applyAlignment="1" applyProtection="1">
      <alignment horizontal="center"/>
      <protection locked="0"/>
    </xf>
    <xf numFmtId="4" fontId="0" fillId="4" borderId="43" xfId="0" applyNumberFormat="1" applyFont="1" applyFill="1" applyBorder="1" applyAlignment="1" applyProtection="1">
      <alignment horizontal="center"/>
      <protection locked="0"/>
    </xf>
    <xf numFmtId="4" fontId="0" fillId="4" borderId="33" xfId="0" applyNumberFormat="1" applyFont="1" applyFill="1" applyBorder="1" applyAlignment="1" applyProtection="1">
      <alignment horizontal="center"/>
      <protection locked="0"/>
    </xf>
    <xf numFmtId="0" fontId="0" fillId="4" borderId="15" xfId="0" applyFill="1" applyBorder="1" applyProtection="1">
      <protection locked="0"/>
    </xf>
    <xf numFmtId="0" fontId="0" fillId="4" borderId="16" xfId="0" applyFill="1" applyBorder="1" applyProtection="1">
      <protection locked="0"/>
    </xf>
    <xf numFmtId="0" fontId="0" fillId="4" borderId="18" xfId="0" applyFill="1" applyBorder="1" applyProtection="1">
      <protection locked="0"/>
    </xf>
    <xf numFmtId="3" fontId="1" fillId="0" borderId="8" xfId="0" applyNumberFormat="1" applyFont="1" applyBorder="1" applyAlignment="1" applyProtection="1">
      <alignment horizontal="center"/>
    </xf>
    <xf numFmtId="0" fontId="0" fillId="0" borderId="13" xfId="0" applyFont="1" applyBorder="1"/>
    <xf numFmtId="0" fontId="0" fillId="0" borderId="19" xfId="0" applyFont="1" applyBorder="1"/>
    <xf numFmtId="0" fontId="0" fillId="3" borderId="27" xfId="0" applyFont="1" applyFill="1" applyBorder="1"/>
    <xf numFmtId="0" fontId="0" fillId="3" borderId="44" xfId="0" applyFont="1" applyFill="1" applyBorder="1"/>
    <xf numFmtId="0" fontId="0" fillId="3" borderId="45" xfId="0" applyFont="1" applyFill="1" applyBorder="1"/>
    <xf numFmtId="164" fontId="2" fillId="0" borderId="7" xfId="0" applyNumberFormat="1" applyFont="1" applyBorder="1"/>
    <xf numFmtId="4" fontId="0" fillId="5" borderId="2" xfId="0" applyNumberFormat="1" applyFont="1" applyFill="1" applyBorder="1" applyProtection="1">
      <protection locked="0"/>
    </xf>
    <xf numFmtId="4" fontId="0" fillId="5" borderId="3" xfId="0" applyNumberFormat="1" applyFont="1" applyFill="1" applyBorder="1" applyProtection="1">
      <protection locked="0"/>
    </xf>
    <xf numFmtId="4" fontId="0" fillId="0" borderId="2" xfId="0" applyNumberFormat="1" applyFont="1" applyBorder="1" applyProtection="1">
      <protection locked="0"/>
    </xf>
    <xf numFmtId="4" fontId="0" fillId="0" borderId="3" xfId="0" applyNumberFormat="1" applyFont="1" applyBorder="1" applyProtection="1">
      <protection locked="0"/>
    </xf>
    <xf numFmtId="0" fontId="1" fillId="2" borderId="2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left" vertical="center"/>
    </xf>
    <xf numFmtId="0" fontId="0" fillId="3" borderId="25" xfId="0" applyFont="1" applyFill="1" applyBorder="1" applyAlignment="1">
      <alignment horizontal="left" vertical="center"/>
    </xf>
    <xf numFmtId="0" fontId="0" fillId="3" borderId="26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25" xfId="0" applyFont="1" applyFill="1" applyBorder="1" applyAlignment="1">
      <alignment horizontal="left" vertical="center"/>
    </xf>
    <xf numFmtId="0" fontId="0" fillId="0" borderId="26" xfId="0" applyFont="1" applyFill="1" applyBorder="1" applyAlignment="1">
      <alignment horizontal="left" vertical="center"/>
    </xf>
  </cellXfs>
  <cellStyles count="1">
    <cellStyle name="Normal" xfId="0" builtinId="0"/>
  </cellStyles>
  <dxfs count="1">
    <dxf>
      <fill>
        <patternFill>
          <bgColor theme="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66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95B3D7"/>
      <rgbColor rgb="00CCFFFF"/>
      <rgbColor rgb="00CCFFCC"/>
      <rgbColor rgb="00FFFF99"/>
      <rgbColor rgb="00DCE6F1"/>
      <rgbColor rgb="00FF99CC"/>
      <rgbColor rgb="00CC99FF"/>
      <rgbColor rgb="00FFCC99"/>
      <rgbColor rgb="004F81BD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45"/>
  <sheetViews>
    <sheetView tabSelected="1" workbookViewId="0">
      <selection activeCell="F16" sqref="F16"/>
    </sheetView>
  </sheetViews>
  <sheetFormatPr baseColWidth="10" defaultRowHeight="14.4" x14ac:dyDescent="0.3"/>
  <cols>
    <col min="1" max="1" width="8.109375" customWidth="1"/>
    <col min="2" max="2" width="19.109375" bestFit="1" customWidth="1"/>
    <col min="4" max="4" width="15.88671875" customWidth="1"/>
    <col min="5" max="5" width="12.88671875" customWidth="1"/>
    <col min="6" max="6" width="12.33203125" customWidth="1"/>
    <col min="7" max="8" width="3.44140625" customWidth="1"/>
    <col min="9" max="9" width="19.109375" customWidth="1"/>
    <col min="10" max="10" width="17.109375" customWidth="1"/>
    <col min="11" max="11" width="18.109375" customWidth="1"/>
    <col min="12" max="12" width="14.5546875" bestFit="1" customWidth="1"/>
    <col min="13" max="13" width="4.44140625" customWidth="1"/>
  </cols>
  <sheetData>
    <row r="2" spans="1:13" x14ac:dyDescent="0.3">
      <c r="B2" s="23" t="s">
        <v>56</v>
      </c>
      <c r="C2" s="158"/>
      <c r="D2" s="158"/>
      <c r="E2" s="159"/>
      <c r="I2" s="10" t="s">
        <v>337</v>
      </c>
      <c r="J2" s="10" t="s">
        <v>57</v>
      </c>
      <c r="K2" s="10" t="s">
        <v>58</v>
      </c>
      <c r="L2" s="107" t="s">
        <v>59</v>
      </c>
    </row>
    <row r="3" spans="1:13" x14ac:dyDescent="0.3">
      <c r="B3" s="22" t="s">
        <v>85</v>
      </c>
      <c r="C3" s="160"/>
      <c r="D3" s="160"/>
      <c r="E3" s="161"/>
      <c r="I3" s="110" t="s">
        <v>332</v>
      </c>
      <c r="J3" s="70"/>
      <c r="K3" s="71"/>
      <c r="L3" s="108">
        <f>IFERROR(J3/SUM(J3:K3),0)</f>
        <v>0</v>
      </c>
    </row>
    <row r="4" spans="1:13" x14ac:dyDescent="0.3">
      <c r="B4" s="23" t="s">
        <v>198</v>
      </c>
      <c r="C4" s="178"/>
      <c r="D4" s="178"/>
      <c r="E4" s="179"/>
      <c r="I4" s="111" t="s">
        <v>78</v>
      </c>
      <c r="J4" s="57"/>
      <c r="K4" s="57" t="str">
        <f>IF(L3=0,"",VLOOKUP(L3,Grupos!$B$54:$D$57,2))</f>
        <v/>
      </c>
      <c r="L4" s="109"/>
    </row>
    <row r="5" spans="1:13" x14ac:dyDescent="0.3">
      <c r="B5" s="22" t="s">
        <v>90</v>
      </c>
      <c r="C5" s="176"/>
      <c r="D5" s="176"/>
      <c r="E5" s="177"/>
      <c r="I5" t="s">
        <v>333</v>
      </c>
    </row>
    <row r="6" spans="1:13" x14ac:dyDescent="0.3">
      <c r="B6" s="149" t="s">
        <v>303</v>
      </c>
      <c r="C6" s="56"/>
      <c r="D6" s="150"/>
      <c r="E6" s="151"/>
    </row>
    <row r="7" spans="1:13" x14ac:dyDescent="0.3">
      <c r="I7" s="45" t="s">
        <v>302</v>
      </c>
      <c r="J7" s="49" t="str">
        <f>IF(AND(D22&gt;0,L3&gt;0),IF(E25=0,"NO LLEGA A RATIO MÍNIMO: "&amp;CHOOSE(VLOOKUP($L$3,Grupos!$B$54:$D$57,3),Grupos!$E$5,Grupos!$E$12,Grupos!$E$19,Grupos!$E$26)&amp;" h/usu",VLOOKUP(E22&amp;E23&amp;E24,Grupos!$E$32:$G$50,3)),"")</f>
        <v/>
      </c>
      <c r="K7" s="50"/>
      <c r="L7" s="48"/>
    </row>
    <row r="8" spans="1:13" x14ac:dyDescent="0.3">
      <c r="C8" s="10" t="s">
        <v>337</v>
      </c>
      <c r="D8" s="126" t="s">
        <v>442</v>
      </c>
    </row>
    <row r="9" spans="1:13" x14ac:dyDescent="0.3">
      <c r="B9" s="148" t="s">
        <v>432</v>
      </c>
      <c r="C9" s="162">
        <v>0</v>
      </c>
      <c r="D9" s="163">
        <v>0</v>
      </c>
      <c r="I9" s="45" t="s">
        <v>322</v>
      </c>
      <c r="J9" s="46">
        <f>'Retrib Cui'!B22</f>
        <v>0</v>
      </c>
      <c r="K9" s="47" t="s">
        <v>206</v>
      </c>
      <c r="L9" s="48" t="str">
        <f>IF(J9=0,"",VLOOKUP(J9,Grupos!$B$61:$D$63,2))</f>
        <v/>
      </c>
    </row>
    <row r="10" spans="1:13" x14ac:dyDescent="0.3">
      <c r="B10" s="52" t="s">
        <v>336</v>
      </c>
      <c r="C10" s="164"/>
      <c r="D10" s="165"/>
    </row>
    <row r="11" spans="1:13" x14ac:dyDescent="0.3">
      <c r="B11" t="s">
        <v>333</v>
      </c>
      <c r="I11" t="str">
        <f>IF(C10&lt;45,"Cláusula 11.1.1","")</f>
        <v>Cláusula 11.1.1</v>
      </c>
    </row>
    <row r="12" spans="1:13" x14ac:dyDescent="0.3">
      <c r="I12" s="45" t="str">
        <f>IF(C10&lt;45,"¿Tiene un turno de noche inferior a dos personas?","")</f>
        <v>¿Tiene un turno de noche inferior a dos personas?</v>
      </c>
      <c r="J12" s="45"/>
      <c r="K12" s="45"/>
      <c r="L12" s="118"/>
    </row>
    <row r="13" spans="1:13" x14ac:dyDescent="0.3">
      <c r="A13" s="127"/>
      <c r="B13" s="128" t="s">
        <v>448</v>
      </c>
      <c r="C13" s="129"/>
      <c r="D13" s="129"/>
      <c r="E13" s="130"/>
      <c r="F13" s="131"/>
    </row>
    <row r="14" spans="1:13" x14ac:dyDescent="0.3">
      <c r="A14" s="131"/>
      <c r="B14" s="9" t="s">
        <v>411</v>
      </c>
      <c r="C14" s="29" t="s">
        <v>408</v>
      </c>
      <c r="D14" s="30" t="s">
        <v>407</v>
      </c>
      <c r="E14" s="133"/>
      <c r="F14" s="131"/>
      <c r="H14" s="127"/>
      <c r="I14" s="128" t="str">
        <f>"Módulos "&amp;IF(C6="","",IF(C6="Si","(IVA excluido)","(Exento IVA)"))</f>
        <v xml:space="preserve">Módulos </v>
      </c>
      <c r="J14" s="129"/>
      <c r="K14" s="129"/>
      <c r="L14" s="129"/>
      <c r="M14" s="130"/>
    </row>
    <row r="15" spans="1:13" x14ac:dyDescent="0.3">
      <c r="A15" s="131"/>
      <c r="B15" s="140" t="s">
        <v>409</v>
      </c>
      <c r="C15" s="141">
        <v>1</v>
      </c>
      <c r="D15" s="144"/>
      <c r="E15" s="133"/>
      <c r="F15" s="131"/>
      <c r="G15" s="132"/>
      <c r="H15" s="131"/>
      <c r="I15" s="132"/>
      <c r="J15" s="152" t="s">
        <v>384</v>
      </c>
      <c r="K15" s="137"/>
      <c r="L15" s="152" t="s">
        <v>385</v>
      </c>
      <c r="M15" s="133"/>
    </row>
    <row r="16" spans="1:13" x14ac:dyDescent="0.3">
      <c r="A16" s="131"/>
      <c r="B16" s="142" t="s">
        <v>341</v>
      </c>
      <c r="C16" s="143">
        <v>2</v>
      </c>
      <c r="D16" s="145"/>
      <c r="E16" s="133"/>
      <c r="F16" s="131"/>
      <c r="H16" s="131"/>
      <c r="I16" s="9" t="s">
        <v>306</v>
      </c>
      <c r="J16" s="30" t="s">
        <v>337</v>
      </c>
      <c r="K16" s="119"/>
      <c r="L16" s="11" t="s">
        <v>442</v>
      </c>
      <c r="M16" s="133"/>
    </row>
    <row r="17" spans="1:13" x14ac:dyDescent="0.3">
      <c r="A17" s="131"/>
      <c r="B17" s="138" t="s">
        <v>410</v>
      </c>
      <c r="C17" s="139">
        <v>3</v>
      </c>
      <c r="D17" s="146"/>
      <c r="E17" s="133"/>
      <c r="F17" s="131"/>
      <c r="H17" s="131"/>
      <c r="I17" s="22" t="s">
        <v>304</v>
      </c>
      <c r="J17" s="72" t="str">
        <f>IF(OR($D$15=0,$L$9="",$J$7="",$E$25=0,$C$6=""),"",VLOOKUP($L$9&amp;"-"&amp;$J$7,Grupos!$D$87:$F$98,IF($C$6="Si",2,3),FALSE)-IF(L12="Si",VLOOKUP(L9,Grupos!$B$110:$C$112,2,FALSE),0))</f>
        <v/>
      </c>
      <c r="K17" s="120"/>
      <c r="L17" s="121" t="str">
        <f>IF(OR($D$16=0,$L$9="",$J$7="",$E$25=0,$C$6=""),"",VLOOKUP($L$9&amp;"-"&amp;$J$7,Grupos!$I$87:$K$98,IF($C$6="Si",2,3),FALSE))</f>
        <v/>
      </c>
      <c r="M17" s="133"/>
    </row>
    <row r="18" spans="1:13" x14ac:dyDescent="0.3">
      <c r="A18" s="134"/>
      <c r="B18" s="135" t="s">
        <v>449</v>
      </c>
      <c r="C18" s="135"/>
      <c r="D18" s="135"/>
      <c r="E18" s="136"/>
      <c r="F18" s="131"/>
      <c r="H18" s="131"/>
      <c r="I18" s="21" t="s">
        <v>305</v>
      </c>
      <c r="J18" s="73" t="str">
        <f>IF(OR($D$15=0,$L$9="",$J$7="",$E$25=0,$C$6=""),"",VLOOKUP($L$9,Grupos!$B$102:$D$104,IF($C$6="Si",2,3),FALSE)-IF(L12="Si",VLOOKUP(L9,Grupos!$B$110:$C$112,2,FALSE),0))</f>
        <v/>
      </c>
      <c r="K18" s="120"/>
      <c r="L18" s="132"/>
      <c r="M18" s="133"/>
    </row>
    <row r="19" spans="1:13" x14ac:dyDescent="0.3">
      <c r="H19" s="131"/>
      <c r="I19" s="132"/>
      <c r="J19" s="132"/>
      <c r="K19" s="132"/>
      <c r="L19" s="132"/>
      <c r="M19" s="133"/>
    </row>
    <row r="20" spans="1:13" x14ac:dyDescent="0.3">
      <c r="B20" t="s">
        <v>71</v>
      </c>
      <c r="H20" s="131"/>
      <c r="I20" s="132" t="s">
        <v>391</v>
      </c>
      <c r="J20" s="132"/>
      <c r="K20" s="132"/>
      <c r="L20" s="132"/>
      <c r="M20" s="133"/>
    </row>
    <row r="21" spans="1:13" x14ac:dyDescent="0.3">
      <c r="B21" s="9" t="s">
        <v>51</v>
      </c>
      <c r="C21" s="10" t="s">
        <v>53</v>
      </c>
      <c r="D21" s="10" t="s">
        <v>71</v>
      </c>
      <c r="E21" s="11" t="s">
        <v>84</v>
      </c>
      <c r="H21" s="131"/>
      <c r="I21" s="9" t="s">
        <v>386</v>
      </c>
      <c r="J21" s="30" t="s">
        <v>390</v>
      </c>
      <c r="K21" s="132"/>
      <c r="L21" s="132"/>
      <c r="M21" s="133"/>
    </row>
    <row r="22" spans="1:13" x14ac:dyDescent="0.3">
      <c r="B22" s="22" t="s">
        <v>323</v>
      </c>
      <c r="C22" s="13">
        <f>F33+J32</f>
        <v>0</v>
      </c>
      <c r="D22" s="32">
        <f>IFERROR(C22/($C$10+$D$10*Impt_AD),0)</f>
        <v>0</v>
      </c>
      <c r="E22" s="33">
        <f>VLOOKUP(D22,CHOOSE(VLOOKUP($L$3,Grupos!$B$54:$D$57,3),Grupos!$C$4:$G$7,Grupos!$C$11:$G$14,Grupos!$C$18:$G$21,Grupos!$C$25:$G$28),4)</f>
        <v>1</v>
      </c>
      <c r="H22" s="131"/>
      <c r="I22" s="122" t="s">
        <v>387</v>
      </c>
      <c r="J22" s="72" t="str">
        <f>IF(OR($D$17=0,$L$9=""),"",VLOOKUP($L$9,Grupos!$H$102:$L$104,2,FALSE))</f>
        <v/>
      </c>
      <c r="K22" s="132"/>
      <c r="L22" s="132"/>
      <c r="M22" s="133"/>
    </row>
    <row r="23" spans="1:13" x14ac:dyDescent="0.3">
      <c r="B23" s="23" t="s">
        <v>324</v>
      </c>
      <c r="C23" s="17">
        <f>F32</f>
        <v>0</v>
      </c>
      <c r="D23" s="34">
        <f>IFERROR(C23/($C$10+$D$10*Impt_AD),0)</f>
        <v>0</v>
      </c>
      <c r="E23" s="35">
        <f>VLOOKUP(D23,CHOOSE(VLOOKUP($L$3,Grupos!$B$54:$D$57,3),Grupos!$D$4:$G$7,Grupos!$D$11:$G$14,Grupos!$D$18:$G$21,Grupos!$D$25:$G$28),3)</f>
        <v>1</v>
      </c>
      <c r="G23" s="2"/>
      <c r="H23" s="153"/>
      <c r="I23" s="123" t="s">
        <v>388</v>
      </c>
      <c r="J23" s="116" t="str">
        <f>IF(OR($D$17=0,$L$9=""),"",VLOOKUP($L$9,Grupos!$H$102:$L$104,3,FALSE))</f>
        <v/>
      </c>
      <c r="K23" s="132"/>
      <c r="L23" s="132"/>
      <c r="M23" s="154"/>
    </row>
    <row r="24" spans="1:13" ht="15" thickBot="1" x14ac:dyDescent="0.35">
      <c r="B24" s="22" t="s">
        <v>325</v>
      </c>
      <c r="C24" s="13">
        <f>F30</f>
        <v>0</v>
      </c>
      <c r="D24" s="32">
        <f>IFERROR(C24/($C$10+$D$10*Impt_AD),0)</f>
        <v>0</v>
      </c>
      <c r="E24" s="33">
        <f>VLOOKUP(D24,CHOOSE(VLOOKUP($L$3,Grupos!$B$54:$D$57,3),Grupos!$B$4:$G$7,Grupos!$B$11:$G$14,Grupos!$B$18:$G$21,Grupos!$B$25:$G$28),5)</f>
        <v>1</v>
      </c>
      <c r="H24" s="131"/>
      <c r="I24" s="122" t="s">
        <v>389</v>
      </c>
      <c r="J24" s="72" t="str">
        <f>IF(OR($D$17=0,$L$9=""),"",VLOOKUP($L$9,Grupos!$H$102:$L$104,4,FALSE))</f>
        <v/>
      </c>
      <c r="K24" s="132"/>
      <c r="L24" s="132"/>
      <c r="M24" s="133"/>
    </row>
    <row r="25" spans="1:13" ht="15" thickTop="1" x14ac:dyDescent="0.3">
      <c r="B25" s="39" t="s">
        <v>70</v>
      </c>
      <c r="C25" s="40">
        <f>SUM(C22:C24)</f>
        <v>0</v>
      </c>
      <c r="D25" s="175">
        <f>IFERROR(C25/$C$10+$D$10*Impt_AD,0)</f>
        <v>0</v>
      </c>
      <c r="E25" s="169">
        <f>VLOOKUP(D25,CHOOSE(VLOOKUP($L$3,Grupos!$B$54:$D$57,3),Grupos!$E$4:$G$7,Grupos!$E$11:$G$14,Grupos!$E$18:$G$21,Grupos!$E$25:$G$28),2)</f>
        <v>0</v>
      </c>
      <c r="G25" s="2"/>
      <c r="H25" s="153"/>
      <c r="I25" s="124">
        <v>10</v>
      </c>
      <c r="J25" s="73" t="str">
        <f>IF(OR($D$17=0,$L$9=""),"",VLOOKUP($L$9,Grupos!$H$102:$L$104,5,FALSE))</f>
        <v/>
      </c>
      <c r="K25" s="132"/>
      <c r="L25" s="132"/>
      <c r="M25" s="154"/>
    </row>
    <row r="26" spans="1:13" x14ac:dyDescent="0.3">
      <c r="G26" s="2"/>
      <c r="H26" s="155"/>
      <c r="I26" s="135"/>
      <c r="J26" s="135"/>
      <c r="K26" s="135"/>
      <c r="L26" s="135"/>
      <c r="M26" s="156"/>
    </row>
    <row r="28" spans="1:13" x14ac:dyDescent="0.3">
      <c r="A28" s="9" t="s">
        <v>52</v>
      </c>
      <c r="B28" s="10" t="s">
        <v>51</v>
      </c>
      <c r="C28" s="29" t="s">
        <v>321</v>
      </c>
      <c r="D28" s="29" t="s">
        <v>319</v>
      </c>
      <c r="E28" s="29" t="s">
        <v>87</v>
      </c>
      <c r="F28" s="30" t="s">
        <v>55</v>
      </c>
      <c r="I28" s="9" t="s">
        <v>79</v>
      </c>
      <c r="J28" s="180" t="s">
        <v>80</v>
      </c>
      <c r="K28" s="180"/>
      <c r="L28" s="11"/>
    </row>
    <row r="29" spans="1:13" x14ac:dyDescent="0.3">
      <c r="A29" s="22">
        <v>1</v>
      </c>
      <c r="B29" s="14" t="s">
        <v>326</v>
      </c>
      <c r="C29" s="100">
        <f>SUMIF('Personal Habitual'!$B$5:$B$71,B29,'Personal Habitual'!$E$5:$E$71)</f>
        <v>0</v>
      </c>
      <c r="D29" s="100">
        <f>SUMIF('Sustitución vacaciones'!$B$5:$B$71,B29,'Sustitución vacaciones'!$C$5:$C$71)</f>
        <v>0</v>
      </c>
      <c r="E29" s="100">
        <f>SUMIF(Subcontratación!$B$5:$B$71,B29,Subcontratación!$C$5:$C$71)</f>
        <v>0</v>
      </c>
      <c r="F29" s="101">
        <f>ROUND(SUM(C29:E29),2)</f>
        <v>0</v>
      </c>
      <c r="I29" s="9" t="s">
        <v>86</v>
      </c>
      <c r="J29" s="10" t="s">
        <v>14</v>
      </c>
      <c r="K29" s="10" t="s">
        <v>81</v>
      </c>
      <c r="L29" s="11" t="s">
        <v>82</v>
      </c>
    </row>
    <row r="30" spans="1:13" x14ac:dyDescent="0.3">
      <c r="A30" s="23">
        <v>2</v>
      </c>
      <c r="B30" s="18" t="s">
        <v>325</v>
      </c>
      <c r="C30" s="102">
        <f>SUMIF('Personal Habitual'!$B$5:$B$71,B30,'Personal Habitual'!$E$5:$E$71)</f>
        <v>0</v>
      </c>
      <c r="D30" s="102">
        <f>SUMIF('Sustitución vacaciones'!$B$5:$B$71,B30,'Sustitución vacaciones'!$C$5:$C$71)</f>
        <v>0</v>
      </c>
      <c r="E30" s="102">
        <f>SUMIF(Subcontratación!$B$5:$B$71,B30,Subcontratación!$C$5:$C$71)</f>
        <v>0</v>
      </c>
      <c r="F30" s="103">
        <f t="shared" ref="F30:F43" si="0">ROUND(SUM(C30:E30),2)</f>
        <v>0</v>
      </c>
      <c r="I30" s="22" t="s">
        <v>329</v>
      </c>
      <c r="J30" s="66"/>
      <c r="K30" s="67"/>
      <c r="L30" s="27">
        <f>ROUND(SUM(J30:K30),2)</f>
        <v>0</v>
      </c>
      <c r="M30" s="157" t="str">
        <f>IF(L30&gt;F36,"Más horas que las indicadas",IF(L30&lt;F36,"Menos horas que las indicadas",""))</f>
        <v/>
      </c>
    </row>
    <row r="31" spans="1:13" ht="15" thickBot="1" x14ac:dyDescent="0.35">
      <c r="A31" s="22">
        <v>3</v>
      </c>
      <c r="B31" s="14" t="s">
        <v>331</v>
      </c>
      <c r="C31" s="100">
        <f>SUMIF('Personal Habitual'!$B$5:$B$71,B31,'Personal Habitual'!$E$5:$E$71)</f>
        <v>0</v>
      </c>
      <c r="D31" s="100">
        <f>SUMIF('Sustitución vacaciones'!$B$5:$B$71,B31,'Sustitución vacaciones'!$C$5:$C$71)</f>
        <v>0</v>
      </c>
      <c r="E31" s="100">
        <f>SUMIF(Subcontratación!$B$5:$B$71,B31,Subcontratación!$C$5:$C$71)</f>
        <v>0</v>
      </c>
      <c r="F31" s="101">
        <f t="shared" si="0"/>
        <v>0</v>
      </c>
      <c r="I31" s="23" t="s">
        <v>12</v>
      </c>
      <c r="J31" s="68"/>
      <c r="K31" s="69"/>
      <c r="L31" s="28">
        <f t="shared" ref="L31:L32" si="1">ROUND(SUM(J31:K31),2)</f>
        <v>0</v>
      </c>
      <c r="M31" s="157" t="str">
        <f>IF(L31&gt;F37,"Más horas que las indicadas",IF(L31&lt;F37,"Menos horas que las indicadas",""))</f>
        <v/>
      </c>
    </row>
    <row r="32" spans="1:13" ht="15" thickTop="1" x14ac:dyDescent="0.3">
      <c r="A32" s="23">
        <v>4</v>
      </c>
      <c r="B32" s="18" t="s">
        <v>327</v>
      </c>
      <c r="C32" s="102">
        <f>SUMIF('Personal Habitual'!$B$5:$B$71,B32,'Personal Habitual'!$E$5:$E$71)</f>
        <v>0</v>
      </c>
      <c r="D32" s="102">
        <f>SUMIF('Sustitución vacaciones'!$B$5:$B$71,B32,'Sustitución vacaciones'!$C$5:$C$71)</f>
        <v>0</v>
      </c>
      <c r="E32" s="102">
        <f>SUMIF(Subcontratación!$B$5:$B$71,B32,Subcontratación!$C$5:$C$71)</f>
        <v>0</v>
      </c>
      <c r="F32" s="103">
        <f t="shared" si="0"/>
        <v>0</v>
      </c>
      <c r="I32" s="39" t="s">
        <v>83</v>
      </c>
      <c r="J32" s="40">
        <f t="shared" ref="J32:K32" si="2">SUM(J30:J31)</f>
        <v>0</v>
      </c>
      <c r="K32" s="99">
        <f t="shared" si="2"/>
        <v>0</v>
      </c>
      <c r="L32" s="40">
        <f t="shared" si="1"/>
        <v>0</v>
      </c>
    </row>
    <row r="33" spans="1:11" x14ac:dyDescent="0.3">
      <c r="A33" s="22">
        <v>5</v>
      </c>
      <c r="B33" s="14" t="s">
        <v>323</v>
      </c>
      <c r="C33" s="100">
        <f>SUMIF('Personal Habitual'!$B$5:$B$71,B33,'Personal Habitual'!$E$5:$E$71)</f>
        <v>0</v>
      </c>
      <c r="D33" s="100">
        <f>SUMIF('Sustitución vacaciones'!$B$5:$B$71,B33,'Sustitución vacaciones'!$C$5:$C$71)</f>
        <v>0</v>
      </c>
      <c r="E33" s="100">
        <f>SUMIF(Subcontratación!$B$5:$B$71,B33,Subcontratación!$C$5:$C$71)</f>
        <v>0</v>
      </c>
      <c r="F33" s="101">
        <f t="shared" si="0"/>
        <v>0</v>
      </c>
    </row>
    <row r="34" spans="1:11" x14ac:dyDescent="0.3">
      <c r="A34" s="23">
        <v>6</v>
      </c>
      <c r="B34" s="18" t="s">
        <v>328</v>
      </c>
      <c r="C34" s="102">
        <f>SUMIF('Personal Habitual'!$B$5:$B$71,B34,'Personal Habitual'!$E$5:$E$71)</f>
        <v>0</v>
      </c>
      <c r="D34" s="102">
        <f>SUMIF('Sustitución vacaciones'!$B$5:$B$71,B34,'Sustitución vacaciones'!$C$5:$C$71)</f>
        <v>0</v>
      </c>
      <c r="E34" s="102">
        <f>SUMIF(Subcontratación!$B$5:$B$71,B34,Subcontratación!$C$5:$C$71)</f>
        <v>0</v>
      </c>
      <c r="F34" s="103">
        <f t="shared" si="0"/>
        <v>0</v>
      </c>
      <c r="I34" t="s">
        <v>433</v>
      </c>
    </row>
    <row r="35" spans="1:11" x14ac:dyDescent="0.3">
      <c r="A35" s="22">
        <v>7</v>
      </c>
      <c r="B35" s="14" t="s">
        <v>3</v>
      </c>
      <c r="C35" s="100">
        <f>SUMIF('Personal Habitual'!$B$5:$B$71,B35,'Personal Habitual'!$E$5:$E$71)</f>
        <v>0</v>
      </c>
      <c r="D35" s="100">
        <f>SUMIF('Sustitución vacaciones'!$B$5:$B$71,B35,'Sustitución vacaciones'!$C$5:$C$71)</f>
        <v>0</v>
      </c>
      <c r="E35" s="100">
        <f>SUMIF(Subcontratación!$B$5:$B$71,B35,Subcontratación!$C$5:$C$71)</f>
        <v>0</v>
      </c>
      <c r="F35" s="101">
        <f t="shared" si="0"/>
        <v>0</v>
      </c>
      <c r="I35" s="9"/>
      <c r="J35" s="10" t="s">
        <v>419</v>
      </c>
      <c r="K35" s="11" t="s">
        <v>424</v>
      </c>
    </row>
    <row r="36" spans="1:11" x14ac:dyDescent="0.3">
      <c r="A36" s="23">
        <v>8</v>
      </c>
      <c r="B36" s="18" t="s">
        <v>329</v>
      </c>
      <c r="C36" s="102">
        <f>SUMIF('Personal Habitual'!$B$5:$B$71,B36,'Personal Habitual'!$E$5:$E$71)</f>
        <v>0</v>
      </c>
      <c r="D36" s="102">
        <f>SUMIF('Sustitución vacaciones'!$B$5:$B$71,B36,'Sustitución vacaciones'!$C$5:$C$71)</f>
        <v>0</v>
      </c>
      <c r="E36" s="102">
        <f>SUMIF(Subcontratación!$B$5:$B$71,B36,Subcontratación!$C$5:$C$71)</f>
        <v>0</v>
      </c>
      <c r="F36" s="103">
        <f t="shared" si="0"/>
        <v>0</v>
      </c>
      <c r="I36" s="22" t="s">
        <v>418</v>
      </c>
      <c r="J36" s="14" t="str">
        <f>IF(E25=0,"No hay información","Hay Información")</f>
        <v>No hay información</v>
      </c>
      <c r="K36" s="15" t="s">
        <v>422</v>
      </c>
    </row>
    <row r="37" spans="1:11" x14ac:dyDescent="0.3">
      <c r="A37" s="22">
        <v>9</v>
      </c>
      <c r="B37" s="14" t="s">
        <v>12</v>
      </c>
      <c r="C37" s="100">
        <f>SUMIF('Personal Habitual'!$B$5:$B$71,B37,'Personal Habitual'!$E$5:$E$71)</f>
        <v>0</v>
      </c>
      <c r="D37" s="100">
        <f>SUMIF('Sustitución vacaciones'!$B$5:$B$71,B37,'Sustitución vacaciones'!$C$5:$C$71)</f>
        <v>0</v>
      </c>
      <c r="E37" s="100">
        <f>SUMIF(Subcontratación!$B$5:$B$71,B37,Subcontratación!$C$5:$C$71)</f>
        <v>0</v>
      </c>
      <c r="F37" s="101">
        <f t="shared" si="0"/>
        <v>0</v>
      </c>
      <c r="I37" s="23" t="s">
        <v>420</v>
      </c>
      <c r="J37" s="18" t="str">
        <f>IF(J9=0,"No hay información","Hay Información")</f>
        <v>No hay información</v>
      </c>
      <c r="K37" s="19" t="s">
        <v>425</v>
      </c>
    </row>
    <row r="38" spans="1:11" x14ac:dyDescent="0.3">
      <c r="A38" s="23">
        <v>10</v>
      </c>
      <c r="B38" s="18" t="s">
        <v>9</v>
      </c>
      <c r="C38" s="102">
        <f>SUMIF('Personal Habitual'!$B$5:$B$71,B38,'Personal Habitual'!$E$5:$E$71)</f>
        <v>0</v>
      </c>
      <c r="D38" s="102">
        <f>SUMIF('Sustitución vacaciones'!$B$5:$B$71,B38,'Sustitución vacaciones'!$C$5:$C$71)</f>
        <v>0</v>
      </c>
      <c r="E38" s="102">
        <f>SUMIF(Subcontratación!$B$5:$B$71,B38,Subcontratación!$C$5:$C$71)</f>
        <v>0</v>
      </c>
      <c r="F38" s="103">
        <f t="shared" si="0"/>
        <v>0</v>
      </c>
      <c r="I38" s="22" t="s">
        <v>423</v>
      </c>
      <c r="J38" s="14" t="str">
        <f>IF(C6=0,"No hay información","Hay Información")</f>
        <v>No hay información</v>
      </c>
      <c r="K38" s="15" t="s">
        <v>421</v>
      </c>
    </row>
    <row r="39" spans="1:11" x14ac:dyDescent="0.3">
      <c r="A39" s="22">
        <v>11</v>
      </c>
      <c r="B39" s="14" t="s">
        <v>330</v>
      </c>
      <c r="C39" s="100">
        <f>SUMIF('Personal Habitual'!$B$5:$B$71,B39,'Personal Habitual'!$E$5:$E$71)</f>
        <v>0</v>
      </c>
      <c r="D39" s="100">
        <f>SUMIF('Sustitución vacaciones'!$B$5:$B$71,B39,'Sustitución vacaciones'!$C$5:$C$71)</f>
        <v>0</v>
      </c>
      <c r="E39" s="100">
        <f>SUMIF(Subcontratación!$B$5:$B$71,B39,Subcontratación!$C$5:$C$71)</f>
        <v>0</v>
      </c>
      <c r="F39" s="101">
        <f t="shared" si="0"/>
        <v>0</v>
      </c>
      <c r="I39" s="23" t="s">
        <v>434</v>
      </c>
      <c r="J39" s="18" t="str">
        <f>IF(C10=0,"No hay información","Hay Información")</f>
        <v>No hay información</v>
      </c>
      <c r="K39" s="19" t="s">
        <v>436</v>
      </c>
    </row>
    <row r="40" spans="1:11" x14ac:dyDescent="0.3">
      <c r="A40" s="23">
        <v>12</v>
      </c>
      <c r="B40" s="18" t="s">
        <v>17</v>
      </c>
      <c r="C40" s="102">
        <f>SUMIF('Personal Habitual'!$B$5:$B$71,B40,'Personal Habitual'!$E$5:$E$71)</f>
        <v>0</v>
      </c>
      <c r="D40" s="102">
        <f>SUMIF('Sustitución vacaciones'!$B$5:$B$71,B40,'Sustitución vacaciones'!$C$5:$C$71)</f>
        <v>0</v>
      </c>
      <c r="E40" s="102">
        <f>SUMIF(Subcontratación!$B$5:$B$71,B40,Subcontratación!$C$5:$C$71)</f>
        <v>0</v>
      </c>
      <c r="F40" s="103">
        <f t="shared" si="0"/>
        <v>0</v>
      </c>
      <c r="I40" s="22" t="s">
        <v>435</v>
      </c>
      <c r="J40" s="14" t="str">
        <f>IF(J3=0,"No hay información","Hay Información")</f>
        <v>No hay información</v>
      </c>
      <c r="K40" s="15" t="s">
        <v>437</v>
      </c>
    </row>
    <row r="41" spans="1:11" x14ac:dyDescent="0.3">
      <c r="A41" s="22">
        <v>13</v>
      </c>
      <c r="B41" s="14" t="s">
        <v>28</v>
      </c>
      <c r="C41" s="100">
        <f>SUMIF('Personal Habitual'!$B$5:$B$71,B41,'Personal Habitual'!$E$5:$E$71)</f>
        <v>0</v>
      </c>
      <c r="D41" s="100">
        <f>SUMIF('Sustitución vacaciones'!$B$5:$B$71,B41,'Sustitución vacaciones'!$C$5:$C$71)</f>
        <v>0</v>
      </c>
      <c r="E41" s="100">
        <f>SUMIF(Subcontratación!$B$5:$B$71,B41,Subcontratación!$C$5:$C$71)</f>
        <v>0</v>
      </c>
      <c r="F41" s="101">
        <f t="shared" si="0"/>
        <v>0</v>
      </c>
      <c r="I41" s="23" t="s">
        <v>426</v>
      </c>
      <c r="J41" s="18" t="str">
        <f>IF(D15=0,"No hay información","Hay Información")</f>
        <v>No hay información</v>
      </c>
      <c r="K41" s="19" t="s">
        <v>429</v>
      </c>
    </row>
    <row r="42" spans="1:11" x14ac:dyDescent="0.3">
      <c r="A42" s="23">
        <v>14</v>
      </c>
      <c r="B42" s="18" t="s">
        <v>22</v>
      </c>
      <c r="C42" s="102">
        <f>SUMIF('Personal Habitual'!$B$5:$B$71,B42,'Personal Habitual'!$E$5:$E$71)</f>
        <v>0</v>
      </c>
      <c r="D42" s="102">
        <f>SUMIF('Sustitución vacaciones'!$B$5:$B$71,B42,'Sustitución vacaciones'!$C$5:$C$71)</f>
        <v>0</v>
      </c>
      <c r="E42" s="102">
        <f>SUMIF(Subcontratación!$B$5:$B$71,B42,Subcontratación!$C$5:$C$71)</f>
        <v>0</v>
      </c>
      <c r="F42" s="103">
        <f t="shared" si="0"/>
        <v>0</v>
      </c>
      <c r="I42" s="22" t="s">
        <v>427</v>
      </c>
      <c r="J42" s="14" t="str">
        <f>IF(D16=0,"No hay información","Hay Información")</f>
        <v>No hay información</v>
      </c>
      <c r="K42" s="15" t="s">
        <v>430</v>
      </c>
    </row>
    <row r="43" spans="1:11" x14ac:dyDescent="0.3">
      <c r="A43" s="20">
        <v>15</v>
      </c>
      <c r="B43" s="3" t="s">
        <v>32</v>
      </c>
      <c r="C43" s="104">
        <f>SUMIF('Personal Habitual'!$B$5:$B$71,B43,'Personal Habitual'!$E$5:$E$71)</f>
        <v>0</v>
      </c>
      <c r="D43" s="104">
        <f>SUMIF('Sustitución vacaciones'!$B$5:$B$71,B43,'Sustitución vacaciones'!$C$5:$C$71)</f>
        <v>0</v>
      </c>
      <c r="E43" s="104">
        <f>SUMIF(Subcontratación!$B$5:$B$71,B43,Subcontratación!$C$5:$C$71)</f>
        <v>0</v>
      </c>
      <c r="F43" s="105">
        <f t="shared" si="0"/>
        <v>0</v>
      </c>
      <c r="I43" s="52" t="s">
        <v>428</v>
      </c>
      <c r="J43" s="170" t="str">
        <f>IF(D17=0,"No hay información","Hay Información")</f>
        <v>No hay información</v>
      </c>
      <c r="K43" s="171" t="s">
        <v>431</v>
      </c>
    </row>
    <row r="44" spans="1:11" x14ac:dyDescent="0.3">
      <c r="I44" s="172" t="str">
        <f>IF(C10&gt;45,"","Turno noche &lt; 2 cuid")</f>
        <v>Turno noche &lt; 2 cuid</v>
      </c>
      <c r="J44" s="174" t="str">
        <f>IF(C10&gt;45,"",IF(L12=0,"Falta responder","Respondido"))</f>
        <v>Falta responder</v>
      </c>
      <c r="K44" s="173" t="str">
        <f>IF(C10&gt;45,"","Casilla L11")</f>
        <v>Casilla L11</v>
      </c>
    </row>
    <row r="45" spans="1:11" x14ac:dyDescent="0.3">
      <c r="I45" t="s">
        <v>447</v>
      </c>
    </row>
  </sheetData>
  <sheetProtection password="EA26" sheet="1" objects="1" scenarios="1"/>
  <mergeCells count="3">
    <mergeCell ref="C5:E5"/>
    <mergeCell ref="C4:E4"/>
    <mergeCell ref="J28:K28"/>
  </mergeCells>
  <conditionalFormatting sqref="L12">
    <cfRule type="expression" dxfId="0" priority="1">
      <formula>NOT($C$10&lt;45)</formula>
    </cfRule>
  </conditionalFormatting>
  <dataValidations disablePrompts="1" count="8">
    <dataValidation type="list" allowBlank="1" showInputMessage="1" showErrorMessage="1" sqref="C6">
      <formula1>" ,Si,No"</formula1>
    </dataValidation>
    <dataValidation type="list" allowBlank="1" showInputMessage="1" showErrorMessage="1" sqref="L12">
      <formula1>"Si,No"</formula1>
    </dataValidation>
    <dataValidation type="whole" allowBlank="1" showInputMessage="1" showErrorMessage="1" errorTitle="ERROR" error="Se debe introducir un número entero." sqref="D17">
      <formula1>0</formula1>
      <formula2>1000</formula2>
    </dataValidation>
    <dataValidation type="whole" allowBlank="1" showInputMessage="1" showErrorMessage="1" errorTitle="ERROR" error="Se debe introducir un número entero" sqref="C9:D9">
      <formula1>0</formula1>
      <formula2>1000</formula2>
    </dataValidation>
    <dataValidation type="whole" allowBlank="1" showInputMessage="1" showErrorMessage="1" errorTitle="ERROR" error="Plazas ofertadas superior a las autorizadas. (Plazas autorizadas en celda C9)" sqref="D15">
      <formula1>0</formula1>
      <formula2>C9</formula2>
    </dataValidation>
    <dataValidation type="whole" allowBlank="1" showInputMessage="1" showErrorMessage="1" errorTitle="ERROR" error="Plazas ofertadas superior a las autorizadas. (Plazas autorizadas en celda D9)" sqref="D16">
      <formula1>0</formula1>
      <formula2>D9</formula2>
    </dataValidation>
    <dataValidation type="decimal" allowBlank="1" showInputMessage="1" showErrorMessage="1" errorTitle="ERROR" error="Plazas ocupadas, mayor que las autorizadas (celda C9)." sqref="C10:D10">
      <formula1>0</formula1>
      <formula2>C9</formula2>
    </dataValidation>
    <dataValidation type="decimal" allowBlank="1" showInputMessage="1" showErrorMessage="1" errorTitle="ERROR" error="Debe ser número de usuaros" sqref="J3:K3">
      <formula1>0</formula1>
      <formula2>$D$15</formula2>
    </dataValidation>
  </dataValidations>
  <pageMargins left="0.23622047244094491" right="0.23622047244094491" top="0.74803149606299213" bottom="0.74803149606299213" header="0.31496062992125984" footer="0.31496062992125984"/>
  <pageSetup paperSize="9" scale="73" orientation="landscape" r:id="rId1"/>
  <headerFooter>
    <oddHeader>&amp;CACUERDO MARCO PARA LA GESTIÓN  DE PLAZAS RESIDENCIALES, ESTANCIAS DIURNAS Y SERVICIOS DE PROMOCIÓN DE LA AUTONOMIA EN LA CF DE NAVARRA
Anexo III - &amp;A</oddHeader>
    <oddFooter>&amp;L&amp;F&amp;C&amp;P/&amp;N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1"/>
  <sheetViews>
    <sheetView workbookViewId="0">
      <pane ySplit="4" topLeftCell="A5" activePane="bottomLeft" state="frozen"/>
      <selection activeCell="E11" sqref="E11"/>
      <selection pane="bottomLeft" activeCell="E11" sqref="E11"/>
    </sheetView>
  </sheetViews>
  <sheetFormatPr baseColWidth="10" defaultRowHeight="14.4" x14ac:dyDescent="0.3"/>
  <cols>
    <col min="1" max="1" width="31.6640625" bestFit="1" customWidth="1"/>
    <col min="2" max="2" width="17.6640625" bestFit="1" customWidth="1"/>
    <col min="4" max="4" width="14.44140625" bestFit="1" customWidth="1"/>
  </cols>
  <sheetData>
    <row r="1" spans="1:6" x14ac:dyDescent="0.3">
      <c r="A1" s="38"/>
    </row>
    <row r="2" spans="1:6" x14ac:dyDescent="0.3">
      <c r="A2" t="str">
        <f>"Centro "&amp;Resumen!$C$2&amp;IF(Resumen!$C$3&lt;&gt;""," de "&amp;Resumen!$C$3,"")</f>
        <v xml:space="preserve">Centro </v>
      </c>
    </row>
    <row r="4" spans="1:6" ht="28.8" x14ac:dyDescent="0.3">
      <c r="A4" s="82" t="s">
        <v>0</v>
      </c>
      <c r="B4" s="82" t="s">
        <v>51</v>
      </c>
      <c r="C4" s="83" t="s">
        <v>317</v>
      </c>
      <c r="D4" s="84" t="s">
        <v>318</v>
      </c>
      <c r="E4" s="85" t="s">
        <v>54</v>
      </c>
      <c r="F4" s="1"/>
    </row>
    <row r="5" spans="1:6" x14ac:dyDescent="0.3">
      <c r="A5" s="78" t="s">
        <v>5</v>
      </c>
      <c r="B5" s="79" t="s">
        <v>326</v>
      </c>
      <c r="C5" s="90"/>
      <c r="D5" s="64"/>
      <c r="E5" s="27">
        <f>C5*D5</f>
        <v>0</v>
      </c>
    </row>
    <row r="6" spans="1:6" x14ac:dyDescent="0.3">
      <c r="A6" s="80" t="s">
        <v>7</v>
      </c>
      <c r="B6" s="81" t="s">
        <v>325</v>
      </c>
      <c r="C6" s="91"/>
      <c r="D6" s="65"/>
      <c r="E6" s="28">
        <f t="shared" ref="E6:E36" si="0">C6*D6</f>
        <v>0</v>
      </c>
    </row>
    <row r="7" spans="1:6" x14ac:dyDescent="0.3">
      <c r="A7" s="78" t="s">
        <v>13</v>
      </c>
      <c r="B7" s="79" t="s">
        <v>325</v>
      </c>
      <c r="C7" s="90"/>
      <c r="D7" s="64"/>
      <c r="E7" s="27">
        <f t="shared" si="0"/>
        <v>0</v>
      </c>
    </row>
    <row r="8" spans="1:6" x14ac:dyDescent="0.3">
      <c r="A8" s="80" t="s">
        <v>334</v>
      </c>
      <c r="B8" s="81" t="s">
        <v>325</v>
      </c>
      <c r="C8" s="91"/>
      <c r="D8" s="65"/>
      <c r="E8" s="28">
        <f t="shared" si="0"/>
        <v>0</v>
      </c>
    </row>
    <row r="9" spans="1:6" x14ac:dyDescent="0.3">
      <c r="A9" s="78" t="s">
        <v>20</v>
      </c>
      <c r="B9" s="79" t="s">
        <v>325</v>
      </c>
      <c r="C9" s="90"/>
      <c r="D9" s="64"/>
      <c r="E9" s="27">
        <f t="shared" si="0"/>
        <v>0</v>
      </c>
    </row>
    <row r="10" spans="1:6" x14ac:dyDescent="0.3">
      <c r="A10" s="80" t="s">
        <v>25</v>
      </c>
      <c r="B10" s="81" t="s">
        <v>325</v>
      </c>
      <c r="C10" s="91"/>
      <c r="D10" s="65"/>
      <c r="E10" s="28">
        <f t="shared" si="0"/>
        <v>0</v>
      </c>
    </row>
    <row r="11" spans="1:6" x14ac:dyDescent="0.3">
      <c r="A11" s="78" t="s">
        <v>50</v>
      </c>
      <c r="B11" s="79" t="s">
        <v>325</v>
      </c>
      <c r="C11" s="90"/>
      <c r="D11" s="64"/>
      <c r="E11" s="27">
        <f t="shared" si="0"/>
        <v>0</v>
      </c>
    </row>
    <row r="12" spans="1:6" x14ac:dyDescent="0.3">
      <c r="A12" s="80" t="s">
        <v>41</v>
      </c>
      <c r="B12" s="81" t="s">
        <v>331</v>
      </c>
      <c r="C12" s="91"/>
      <c r="D12" s="65"/>
      <c r="E12" s="28">
        <f t="shared" si="0"/>
        <v>0</v>
      </c>
    </row>
    <row r="13" spans="1:6" x14ac:dyDescent="0.3">
      <c r="A13" s="78" t="s">
        <v>46</v>
      </c>
      <c r="B13" s="79" t="s">
        <v>331</v>
      </c>
      <c r="C13" s="90"/>
      <c r="D13" s="64"/>
      <c r="E13" s="27">
        <f t="shared" si="0"/>
        <v>0</v>
      </c>
    </row>
    <row r="14" spans="1:6" x14ac:dyDescent="0.3">
      <c r="A14" s="80" t="s">
        <v>47</v>
      </c>
      <c r="B14" s="81" t="s">
        <v>331</v>
      </c>
      <c r="C14" s="91"/>
      <c r="D14" s="65"/>
      <c r="E14" s="28">
        <f t="shared" si="0"/>
        <v>0</v>
      </c>
    </row>
    <row r="15" spans="1:6" x14ac:dyDescent="0.3">
      <c r="A15" s="78" t="s">
        <v>49</v>
      </c>
      <c r="B15" s="79" t="s">
        <v>331</v>
      </c>
      <c r="C15" s="90"/>
      <c r="D15" s="64"/>
      <c r="E15" s="27">
        <f t="shared" si="0"/>
        <v>0</v>
      </c>
    </row>
    <row r="16" spans="1:6" x14ac:dyDescent="0.3">
      <c r="A16" s="80" t="s">
        <v>6</v>
      </c>
      <c r="B16" s="81" t="s">
        <v>327</v>
      </c>
      <c r="C16" s="91"/>
      <c r="D16" s="65"/>
      <c r="E16" s="28">
        <f t="shared" si="0"/>
        <v>0</v>
      </c>
    </row>
    <row r="17" spans="1:5" x14ac:dyDescent="0.3">
      <c r="A17" s="78" t="s">
        <v>30</v>
      </c>
      <c r="B17" s="79" t="s">
        <v>327</v>
      </c>
      <c r="C17" s="90"/>
      <c r="D17" s="64"/>
      <c r="E17" s="27">
        <f t="shared" si="0"/>
        <v>0</v>
      </c>
    </row>
    <row r="18" spans="1:5" x14ac:dyDescent="0.3">
      <c r="A18" s="80" t="s">
        <v>1</v>
      </c>
      <c r="B18" s="81" t="s">
        <v>323</v>
      </c>
      <c r="C18" s="91"/>
      <c r="D18" s="65"/>
      <c r="E18" s="28">
        <f t="shared" si="0"/>
        <v>0</v>
      </c>
    </row>
    <row r="19" spans="1:5" x14ac:dyDescent="0.3">
      <c r="A19" s="78" t="s">
        <v>14</v>
      </c>
      <c r="B19" s="79" t="s">
        <v>323</v>
      </c>
      <c r="C19" s="90"/>
      <c r="D19" s="64"/>
      <c r="E19" s="27">
        <f t="shared" si="0"/>
        <v>0</v>
      </c>
    </row>
    <row r="20" spans="1:5" x14ac:dyDescent="0.3">
      <c r="A20" s="80" t="s">
        <v>19</v>
      </c>
      <c r="B20" s="81" t="s">
        <v>323</v>
      </c>
      <c r="C20" s="91"/>
      <c r="D20" s="65"/>
      <c r="E20" s="28">
        <f t="shared" si="0"/>
        <v>0</v>
      </c>
    </row>
    <row r="21" spans="1:5" x14ac:dyDescent="0.3">
      <c r="A21" s="78" t="s">
        <v>29</v>
      </c>
      <c r="B21" s="79" t="s">
        <v>323</v>
      </c>
      <c r="C21" s="90"/>
      <c r="D21" s="64"/>
      <c r="E21" s="27">
        <f t="shared" si="0"/>
        <v>0</v>
      </c>
    </row>
    <row r="22" spans="1:5" x14ac:dyDescent="0.3">
      <c r="A22" s="80" t="s">
        <v>48</v>
      </c>
      <c r="B22" s="81" t="s">
        <v>323</v>
      </c>
      <c r="C22" s="91"/>
      <c r="D22" s="65"/>
      <c r="E22" s="28">
        <f t="shared" si="0"/>
        <v>0</v>
      </c>
    </row>
    <row r="23" spans="1:5" x14ac:dyDescent="0.3">
      <c r="A23" s="78" t="s">
        <v>10</v>
      </c>
      <c r="B23" s="79" t="s">
        <v>328</v>
      </c>
      <c r="C23" s="90"/>
      <c r="D23" s="64"/>
      <c r="E23" s="27">
        <f t="shared" si="0"/>
        <v>0</v>
      </c>
    </row>
    <row r="24" spans="1:5" x14ac:dyDescent="0.3">
      <c r="A24" s="80" t="s">
        <v>2</v>
      </c>
      <c r="B24" s="81" t="s">
        <v>3</v>
      </c>
      <c r="C24" s="91"/>
      <c r="D24" s="65"/>
      <c r="E24" s="28">
        <f t="shared" si="0"/>
        <v>0</v>
      </c>
    </row>
    <row r="25" spans="1:5" x14ac:dyDescent="0.3">
      <c r="A25" s="78" t="s">
        <v>4</v>
      </c>
      <c r="B25" s="79" t="s">
        <v>3</v>
      </c>
      <c r="C25" s="90"/>
      <c r="D25" s="64"/>
      <c r="E25" s="27">
        <f t="shared" si="0"/>
        <v>0</v>
      </c>
    </row>
    <row r="26" spans="1:5" x14ac:dyDescent="0.3">
      <c r="A26" s="80" t="s">
        <v>24</v>
      </c>
      <c r="B26" s="81" t="s">
        <v>329</v>
      </c>
      <c r="C26" s="91"/>
      <c r="D26" s="65"/>
      <c r="E26" s="28">
        <f t="shared" si="0"/>
        <v>0</v>
      </c>
    </row>
    <row r="27" spans="1:5" x14ac:dyDescent="0.3">
      <c r="A27" s="78" t="s">
        <v>40</v>
      </c>
      <c r="B27" s="79" t="s">
        <v>329</v>
      </c>
      <c r="C27" s="90"/>
      <c r="D27" s="64"/>
      <c r="E27" s="27">
        <f t="shared" si="0"/>
        <v>0</v>
      </c>
    </row>
    <row r="28" spans="1:5" x14ac:dyDescent="0.3">
      <c r="A28" s="80" t="s">
        <v>11</v>
      </c>
      <c r="B28" s="81" t="s">
        <v>12</v>
      </c>
      <c r="C28" s="91"/>
      <c r="D28" s="65"/>
      <c r="E28" s="28">
        <f t="shared" si="0"/>
        <v>0</v>
      </c>
    </row>
    <row r="29" spans="1:5" x14ac:dyDescent="0.3">
      <c r="A29" s="78" t="s">
        <v>8</v>
      </c>
      <c r="B29" s="79" t="s">
        <v>9</v>
      </c>
      <c r="C29" s="90"/>
      <c r="D29" s="64"/>
      <c r="E29" s="27">
        <f t="shared" si="0"/>
        <v>0</v>
      </c>
    </row>
    <row r="30" spans="1:5" x14ac:dyDescent="0.3">
      <c r="A30" s="80" t="s">
        <v>15</v>
      </c>
      <c r="B30" s="81" t="s">
        <v>9</v>
      </c>
      <c r="C30" s="91"/>
      <c r="D30" s="65"/>
      <c r="E30" s="28">
        <f t="shared" si="0"/>
        <v>0</v>
      </c>
    </row>
    <row r="31" spans="1:5" x14ac:dyDescent="0.3">
      <c r="A31" s="78" t="s">
        <v>26</v>
      </c>
      <c r="B31" s="79" t="s">
        <v>9</v>
      </c>
      <c r="C31" s="90"/>
      <c r="D31" s="64"/>
      <c r="E31" s="27">
        <f t="shared" si="0"/>
        <v>0</v>
      </c>
    </row>
    <row r="32" spans="1:5" x14ac:dyDescent="0.3">
      <c r="A32" s="80" t="s">
        <v>18</v>
      </c>
      <c r="B32" s="81" t="s">
        <v>330</v>
      </c>
      <c r="C32" s="91"/>
      <c r="D32" s="65"/>
      <c r="E32" s="28">
        <f t="shared" si="0"/>
        <v>0</v>
      </c>
    </row>
    <row r="33" spans="1:5" x14ac:dyDescent="0.3">
      <c r="A33" s="78" t="s">
        <v>16</v>
      </c>
      <c r="B33" s="79" t="s">
        <v>17</v>
      </c>
      <c r="C33" s="90"/>
      <c r="D33" s="64"/>
      <c r="E33" s="27">
        <f t="shared" si="0"/>
        <v>0</v>
      </c>
    </row>
    <row r="34" spans="1:5" x14ac:dyDescent="0.3">
      <c r="A34" s="80" t="s">
        <v>27</v>
      </c>
      <c r="B34" s="81" t="s">
        <v>28</v>
      </c>
      <c r="C34" s="91"/>
      <c r="D34" s="65"/>
      <c r="E34" s="28">
        <f t="shared" si="0"/>
        <v>0</v>
      </c>
    </row>
    <row r="35" spans="1:5" x14ac:dyDescent="0.3">
      <c r="A35" s="78" t="s">
        <v>21</v>
      </c>
      <c r="B35" s="79" t="s">
        <v>22</v>
      </c>
      <c r="C35" s="90"/>
      <c r="D35" s="64"/>
      <c r="E35" s="27">
        <f t="shared" si="0"/>
        <v>0</v>
      </c>
    </row>
    <row r="36" spans="1:5" x14ac:dyDescent="0.3">
      <c r="A36" s="80" t="s">
        <v>23</v>
      </c>
      <c r="B36" s="81" t="s">
        <v>22</v>
      </c>
      <c r="C36" s="91"/>
      <c r="D36" s="65"/>
      <c r="E36" s="28">
        <f t="shared" si="0"/>
        <v>0</v>
      </c>
    </row>
    <row r="37" spans="1:5" x14ac:dyDescent="0.3">
      <c r="A37" s="78" t="s">
        <v>43</v>
      </c>
      <c r="B37" s="79" t="s">
        <v>22</v>
      </c>
      <c r="C37" s="90"/>
      <c r="D37" s="64"/>
      <c r="E37" s="27">
        <f t="shared" ref="E37:E68" si="1">C37*D37</f>
        <v>0</v>
      </c>
    </row>
    <row r="38" spans="1:5" x14ac:dyDescent="0.3">
      <c r="A38" s="80" t="s">
        <v>45</v>
      </c>
      <c r="B38" s="81" t="s">
        <v>22</v>
      </c>
      <c r="C38" s="91"/>
      <c r="D38" s="65"/>
      <c r="E38" s="28">
        <f t="shared" si="1"/>
        <v>0</v>
      </c>
    </row>
    <row r="39" spans="1:5" x14ac:dyDescent="0.3">
      <c r="A39" s="78" t="s">
        <v>31</v>
      </c>
      <c r="B39" s="79" t="s">
        <v>32</v>
      </c>
      <c r="C39" s="90"/>
      <c r="D39" s="64"/>
      <c r="E39" s="27">
        <f t="shared" si="1"/>
        <v>0</v>
      </c>
    </row>
    <row r="40" spans="1:5" x14ac:dyDescent="0.3">
      <c r="A40" s="80" t="s">
        <v>33</v>
      </c>
      <c r="B40" s="81" t="s">
        <v>32</v>
      </c>
      <c r="C40" s="91"/>
      <c r="D40" s="65"/>
      <c r="E40" s="28">
        <f t="shared" si="1"/>
        <v>0</v>
      </c>
    </row>
    <row r="41" spans="1:5" x14ac:dyDescent="0.3">
      <c r="A41" s="78" t="s">
        <v>34</v>
      </c>
      <c r="B41" s="79" t="s">
        <v>32</v>
      </c>
      <c r="C41" s="90"/>
      <c r="D41" s="64"/>
      <c r="E41" s="27">
        <f t="shared" si="1"/>
        <v>0</v>
      </c>
    </row>
    <row r="42" spans="1:5" x14ac:dyDescent="0.3">
      <c r="A42" s="80" t="s">
        <v>35</v>
      </c>
      <c r="B42" s="81" t="s">
        <v>32</v>
      </c>
      <c r="C42" s="91"/>
      <c r="D42" s="65"/>
      <c r="E42" s="28">
        <f t="shared" si="1"/>
        <v>0</v>
      </c>
    </row>
    <row r="43" spans="1:5" x14ac:dyDescent="0.3">
      <c r="A43" s="78" t="s">
        <v>36</v>
      </c>
      <c r="B43" s="79" t="s">
        <v>32</v>
      </c>
      <c r="C43" s="90"/>
      <c r="D43" s="64"/>
      <c r="E43" s="27">
        <f t="shared" si="1"/>
        <v>0</v>
      </c>
    </row>
    <row r="44" spans="1:5" x14ac:dyDescent="0.3">
      <c r="A44" s="80" t="s">
        <v>37</v>
      </c>
      <c r="B44" s="81" t="s">
        <v>32</v>
      </c>
      <c r="C44" s="91"/>
      <c r="D44" s="65"/>
      <c r="E44" s="28">
        <f t="shared" si="1"/>
        <v>0</v>
      </c>
    </row>
    <row r="45" spans="1:5" x14ac:dyDescent="0.3">
      <c r="A45" s="78" t="s">
        <v>38</v>
      </c>
      <c r="B45" s="79" t="s">
        <v>32</v>
      </c>
      <c r="C45" s="90"/>
      <c r="D45" s="64"/>
      <c r="E45" s="27">
        <f t="shared" si="1"/>
        <v>0</v>
      </c>
    </row>
    <row r="46" spans="1:5" x14ac:dyDescent="0.3">
      <c r="A46" s="80" t="s">
        <v>39</v>
      </c>
      <c r="B46" s="81" t="s">
        <v>32</v>
      </c>
      <c r="C46" s="91"/>
      <c r="D46" s="65"/>
      <c r="E46" s="28">
        <f t="shared" si="1"/>
        <v>0</v>
      </c>
    </row>
    <row r="47" spans="1:5" x14ac:dyDescent="0.3">
      <c r="A47" s="78" t="s">
        <v>42</v>
      </c>
      <c r="B47" s="79" t="s">
        <v>32</v>
      </c>
      <c r="C47" s="90"/>
      <c r="D47" s="64"/>
      <c r="E47" s="27">
        <f t="shared" si="1"/>
        <v>0</v>
      </c>
    </row>
    <row r="48" spans="1:5" x14ac:dyDescent="0.3">
      <c r="A48" s="80" t="s">
        <v>44</v>
      </c>
      <c r="B48" s="81" t="s">
        <v>32</v>
      </c>
      <c r="C48" s="91"/>
      <c r="D48" s="65"/>
      <c r="E48" s="28">
        <f t="shared" si="1"/>
        <v>0</v>
      </c>
    </row>
    <row r="49" spans="1:5" x14ac:dyDescent="0.3">
      <c r="A49" s="93"/>
      <c r="B49" s="94"/>
      <c r="C49" s="90"/>
      <c r="D49" s="64"/>
      <c r="E49" s="101">
        <f t="shared" si="1"/>
        <v>0</v>
      </c>
    </row>
    <row r="50" spans="1:5" x14ac:dyDescent="0.3">
      <c r="A50" s="95"/>
      <c r="B50" s="96"/>
      <c r="C50" s="91"/>
      <c r="D50" s="65"/>
      <c r="E50" s="103">
        <f t="shared" si="1"/>
        <v>0</v>
      </c>
    </row>
    <row r="51" spans="1:5" x14ac:dyDescent="0.3">
      <c r="A51" s="93"/>
      <c r="B51" s="94"/>
      <c r="C51" s="90"/>
      <c r="D51" s="64"/>
      <c r="E51" s="101">
        <f t="shared" si="1"/>
        <v>0</v>
      </c>
    </row>
    <row r="52" spans="1:5" x14ac:dyDescent="0.3">
      <c r="A52" s="95"/>
      <c r="B52" s="96"/>
      <c r="C52" s="91"/>
      <c r="D52" s="65"/>
      <c r="E52" s="103">
        <f t="shared" si="1"/>
        <v>0</v>
      </c>
    </row>
    <row r="53" spans="1:5" x14ac:dyDescent="0.3">
      <c r="A53" s="93"/>
      <c r="B53" s="94"/>
      <c r="C53" s="90"/>
      <c r="D53" s="64"/>
      <c r="E53" s="101">
        <f t="shared" si="1"/>
        <v>0</v>
      </c>
    </row>
    <row r="54" spans="1:5" x14ac:dyDescent="0.3">
      <c r="A54" s="95"/>
      <c r="B54" s="96"/>
      <c r="C54" s="91"/>
      <c r="D54" s="65"/>
      <c r="E54" s="103">
        <f t="shared" si="1"/>
        <v>0</v>
      </c>
    </row>
    <row r="55" spans="1:5" x14ac:dyDescent="0.3">
      <c r="A55" s="93"/>
      <c r="B55" s="94"/>
      <c r="C55" s="90"/>
      <c r="D55" s="64"/>
      <c r="E55" s="101">
        <f t="shared" si="1"/>
        <v>0</v>
      </c>
    </row>
    <row r="56" spans="1:5" x14ac:dyDescent="0.3">
      <c r="A56" s="95"/>
      <c r="B56" s="96"/>
      <c r="C56" s="91"/>
      <c r="D56" s="65"/>
      <c r="E56" s="103">
        <f t="shared" si="1"/>
        <v>0</v>
      </c>
    </row>
    <row r="57" spans="1:5" x14ac:dyDescent="0.3">
      <c r="A57" s="93"/>
      <c r="B57" s="94"/>
      <c r="C57" s="90"/>
      <c r="D57" s="64"/>
      <c r="E57" s="101">
        <f t="shared" si="1"/>
        <v>0</v>
      </c>
    </row>
    <row r="58" spans="1:5" x14ac:dyDescent="0.3">
      <c r="A58" s="95"/>
      <c r="B58" s="96"/>
      <c r="C58" s="91"/>
      <c r="D58" s="65"/>
      <c r="E58" s="103">
        <f t="shared" si="1"/>
        <v>0</v>
      </c>
    </row>
    <row r="59" spans="1:5" x14ac:dyDescent="0.3">
      <c r="A59" s="93"/>
      <c r="B59" s="94"/>
      <c r="C59" s="90"/>
      <c r="D59" s="64"/>
      <c r="E59" s="101">
        <f t="shared" si="1"/>
        <v>0</v>
      </c>
    </row>
    <row r="60" spans="1:5" x14ac:dyDescent="0.3">
      <c r="A60" s="95"/>
      <c r="B60" s="96"/>
      <c r="C60" s="91"/>
      <c r="D60" s="65"/>
      <c r="E60" s="103">
        <f t="shared" si="1"/>
        <v>0</v>
      </c>
    </row>
    <row r="61" spans="1:5" x14ac:dyDescent="0.3">
      <c r="A61" s="93"/>
      <c r="B61" s="94"/>
      <c r="C61" s="90"/>
      <c r="D61" s="64"/>
      <c r="E61" s="101">
        <f t="shared" si="1"/>
        <v>0</v>
      </c>
    </row>
    <row r="62" spans="1:5" x14ac:dyDescent="0.3">
      <c r="A62" s="95"/>
      <c r="B62" s="96"/>
      <c r="C62" s="91"/>
      <c r="D62" s="65"/>
      <c r="E62" s="103">
        <f t="shared" si="1"/>
        <v>0</v>
      </c>
    </row>
    <row r="63" spans="1:5" x14ac:dyDescent="0.3">
      <c r="A63" s="93"/>
      <c r="B63" s="94"/>
      <c r="C63" s="90"/>
      <c r="D63" s="64"/>
      <c r="E63" s="101">
        <f t="shared" si="1"/>
        <v>0</v>
      </c>
    </row>
    <row r="64" spans="1:5" x14ac:dyDescent="0.3">
      <c r="A64" s="95"/>
      <c r="B64" s="96"/>
      <c r="C64" s="91"/>
      <c r="D64" s="65"/>
      <c r="E64" s="103">
        <f t="shared" si="1"/>
        <v>0</v>
      </c>
    </row>
    <row r="65" spans="1:5" x14ac:dyDescent="0.3">
      <c r="A65" s="93"/>
      <c r="B65" s="94"/>
      <c r="C65" s="90"/>
      <c r="D65" s="64"/>
      <c r="E65" s="101">
        <f t="shared" si="1"/>
        <v>0</v>
      </c>
    </row>
    <row r="66" spans="1:5" x14ac:dyDescent="0.3">
      <c r="A66" s="95"/>
      <c r="B66" s="96"/>
      <c r="C66" s="91"/>
      <c r="D66" s="65"/>
      <c r="E66" s="103">
        <f t="shared" si="1"/>
        <v>0</v>
      </c>
    </row>
    <row r="67" spans="1:5" x14ac:dyDescent="0.3">
      <c r="A67" s="93"/>
      <c r="B67" s="94"/>
      <c r="C67" s="90"/>
      <c r="D67" s="64"/>
      <c r="E67" s="101">
        <f t="shared" si="1"/>
        <v>0</v>
      </c>
    </row>
    <row r="68" spans="1:5" x14ac:dyDescent="0.3">
      <c r="A68" s="95"/>
      <c r="B68" s="96"/>
      <c r="C68" s="91"/>
      <c r="D68" s="65"/>
      <c r="E68" s="103">
        <f t="shared" si="1"/>
        <v>0</v>
      </c>
    </row>
    <row r="69" spans="1:5" x14ac:dyDescent="0.3">
      <c r="A69" s="93"/>
      <c r="B69" s="94"/>
      <c r="C69" s="90"/>
      <c r="D69" s="64"/>
      <c r="E69" s="101">
        <f t="shared" ref="E69:E71" si="2">C69*D69</f>
        <v>0</v>
      </c>
    </row>
    <row r="70" spans="1:5" x14ac:dyDescent="0.3">
      <c r="A70" s="95"/>
      <c r="B70" s="96"/>
      <c r="C70" s="91"/>
      <c r="D70" s="65"/>
      <c r="E70" s="103">
        <f t="shared" si="2"/>
        <v>0</v>
      </c>
    </row>
    <row r="71" spans="1:5" x14ac:dyDescent="0.3">
      <c r="A71" s="97"/>
      <c r="B71" s="98"/>
      <c r="C71" s="92"/>
      <c r="D71" s="74"/>
      <c r="E71" s="105">
        <f t="shared" si="2"/>
        <v>0</v>
      </c>
    </row>
  </sheetData>
  <sheetProtection password="EA26" sheet="1" objects="1" scenarios="1"/>
  <dataValidations count="1">
    <dataValidation type="decimal" allowBlank="1" showInputMessage="1" showErrorMessage="1" errorTitle="ERROR" error="Debe ser un número. Jornada anual de un trabajador contratado a jornada completa." sqref="D5:D71">
      <formula1>0</formula1>
      <formula2>2000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fitToHeight="2" orientation="portrait" r:id="rId1"/>
  <headerFooter>
    <oddHeader>&amp;CACUERDO MARCO PARA LA GESTIÓN  DE PLAZAS RESIDENCIALES, ESTANCIAS DIURNAS 
Y SERVICIOS DE PROMOCIÓN DE LA AUTONOMIA EN LA CF DE NAVARRA
Anexo III - &amp;A</oddHeader>
    <oddFooter>&amp;L&amp;F&amp;C&amp;P/&amp;N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Grupos!$B$67:$B$82</xm:f>
          </x14:formula1>
          <xm:sqref>B5:B71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1"/>
  <sheetViews>
    <sheetView workbookViewId="0">
      <pane ySplit="4" topLeftCell="A5" activePane="bottomLeft" state="frozen"/>
      <selection activeCell="E11" sqref="E11"/>
      <selection pane="bottomLeft" activeCell="E11" sqref="E11"/>
    </sheetView>
  </sheetViews>
  <sheetFormatPr baseColWidth="10" defaultRowHeight="14.4" x14ac:dyDescent="0.3"/>
  <cols>
    <col min="1" max="1" width="31.6640625" bestFit="1" customWidth="1"/>
    <col min="2" max="2" width="19.109375" bestFit="1" customWidth="1"/>
  </cols>
  <sheetData>
    <row r="1" spans="1:6" x14ac:dyDescent="0.3">
      <c r="A1" s="38"/>
    </row>
    <row r="2" spans="1:6" x14ac:dyDescent="0.3">
      <c r="A2" t="str">
        <f>"Centro "&amp;Resumen!$C$2&amp;IF(Resumen!$C$3&lt;&gt;""," de "&amp;Resumen!$C$3,"")</f>
        <v xml:space="preserve">Centro </v>
      </c>
    </row>
    <row r="4" spans="1:6" x14ac:dyDescent="0.3">
      <c r="A4" s="9" t="s">
        <v>0</v>
      </c>
      <c r="B4" s="9" t="s">
        <v>51</v>
      </c>
      <c r="C4" s="59" t="s">
        <v>53</v>
      </c>
      <c r="D4" s="1"/>
      <c r="E4" s="1"/>
      <c r="F4" s="1"/>
    </row>
    <row r="5" spans="1:6" x14ac:dyDescent="0.3">
      <c r="A5" s="78" t="s">
        <v>5</v>
      </c>
      <c r="B5" s="79" t="s">
        <v>326</v>
      </c>
      <c r="C5" s="75"/>
    </row>
    <row r="6" spans="1:6" x14ac:dyDescent="0.3">
      <c r="A6" s="80" t="s">
        <v>7</v>
      </c>
      <c r="B6" s="81" t="s">
        <v>325</v>
      </c>
      <c r="C6" s="76"/>
    </row>
    <row r="7" spans="1:6" x14ac:dyDescent="0.3">
      <c r="A7" s="78" t="s">
        <v>13</v>
      </c>
      <c r="B7" s="79" t="s">
        <v>325</v>
      </c>
      <c r="C7" s="75"/>
    </row>
    <row r="8" spans="1:6" x14ac:dyDescent="0.3">
      <c r="A8" s="80" t="s">
        <v>334</v>
      </c>
      <c r="B8" s="81" t="s">
        <v>325</v>
      </c>
      <c r="C8" s="76"/>
    </row>
    <row r="9" spans="1:6" x14ac:dyDescent="0.3">
      <c r="A9" s="78" t="s">
        <v>20</v>
      </c>
      <c r="B9" s="79" t="s">
        <v>325</v>
      </c>
      <c r="C9" s="75"/>
    </row>
    <row r="10" spans="1:6" x14ac:dyDescent="0.3">
      <c r="A10" s="80" t="s">
        <v>25</v>
      </c>
      <c r="B10" s="81" t="s">
        <v>325</v>
      </c>
      <c r="C10" s="76"/>
    </row>
    <row r="11" spans="1:6" x14ac:dyDescent="0.3">
      <c r="A11" s="78" t="s">
        <v>50</v>
      </c>
      <c r="B11" s="79" t="s">
        <v>325</v>
      </c>
      <c r="C11" s="75"/>
    </row>
    <row r="12" spans="1:6" x14ac:dyDescent="0.3">
      <c r="A12" s="80" t="s">
        <v>41</v>
      </c>
      <c r="B12" s="81" t="s">
        <v>331</v>
      </c>
      <c r="C12" s="76"/>
    </row>
    <row r="13" spans="1:6" x14ac:dyDescent="0.3">
      <c r="A13" s="78" t="s">
        <v>46</v>
      </c>
      <c r="B13" s="79" t="s">
        <v>331</v>
      </c>
      <c r="C13" s="75"/>
    </row>
    <row r="14" spans="1:6" x14ac:dyDescent="0.3">
      <c r="A14" s="80" t="s">
        <v>47</v>
      </c>
      <c r="B14" s="81" t="s">
        <v>331</v>
      </c>
      <c r="C14" s="76"/>
    </row>
    <row r="15" spans="1:6" x14ac:dyDescent="0.3">
      <c r="A15" s="78" t="s">
        <v>49</v>
      </c>
      <c r="B15" s="79" t="s">
        <v>331</v>
      </c>
      <c r="C15" s="75"/>
    </row>
    <row r="16" spans="1:6" x14ac:dyDescent="0.3">
      <c r="A16" s="80" t="s">
        <v>6</v>
      </c>
      <c r="B16" s="81" t="s">
        <v>327</v>
      </c>
      <c r="C16" s="76"/>
    </row>
    <row r="17" spans="1:3" x14ac:dyDescent="0.3">
      <c r="A17" s="78" t="s">
        <v>30</v>
      </c>
      <c r="B17" s="79" t="s">
        <v>327</v>
      </c>
      <c r="C17" s="75"/>
    </row>
    <row r="18" spans="1:3" x14ac:dyDescent="0.3">
      <c r="A18" s="80" t="s">
        <v>1</v>
      </c>
      <c r="B18" s="81" t="s">
        <v>323</v>
      </c>
      <c r="C18" s="76"/>
    </row>
    <row r="19" spans="1:3" x14ac:dyDescent="0.3">
      <c r="A19" s="78" t="s">
        <v>14</v>
      </c>
      <c r="B19" s="79" t="s">
        <v>323</v>
      </c>
      <c r="C19" s="75"/>
    </row>
    <row r="20" spans="1:3" x14ac:dyDescent="0.3">
      <c r="A20" s="80" t="s">
        <v>19</v>
      </c>
      <c r="B20" s="81" t="s">
        <v>323</v>
      </c>
      <c r="C20" s="76"/>
    </row>
    <row r="21" spans="1:3" x14ac:dyDescent="0.3">
      <c r="A21" s="78" t="s">
        <v>29</v>
      </c>
      <c r="B21" s="79" t="s">
        <v>323</v>
      </c>
      <c r="C21" s="75"/>
    </row>
    <row r="22" spans="1:3" x14ac:dyDescent="0.3">
      <c r="A22" s="80" t="s">
        <v>48</v>
      </c>
      <c r="B22" s="81" t="s">
        <v>323</v>
      </c>
      <c r="C22" s="76"/>
    </row>
    <row r="23" spans="1:3" x14ac:dyDescent="0.3">
      <c r="A23" s="78" t="s">
        <v>10</v>
      </c>
      <c r="B23" s="79" t="s">
        <v>328</v>
      </c>
      <c r="C23" s="75"/>
    </row>
    <row r="24" spans="1:3" x14ac:dyDescent="0.3">
      <c r="A24" s="80" t="s">
        <v>2</v>
      </c>
      <c r="B24" s="81" t="s">
        <v>3</v>
      </c>
      <c r="C24" s="76"/>
    </row>
    <row r="25" spans="1:3" x14ac:dyDescent="0.3">
      <c r="A25" s="78" t="s">
        <v>4</v>
      </c>
      <c r="B25" s="79" t="s">
        <v>3</v>
      </c>
      <c r="C25" s="75"/>
    </row>
    <row r="26" spans="1:3" x14ac:dyDescent="0.3">
      <c r="A26" s="80" t="s">
        <v>24</v>
      </c>
      <c r="B26" s="81" t="s">
        <v>329</v>
      </c>
      <c r="C26" s="76"/>
    </row>
    <row r="27" spans="1:3" x14ac:dyDescent="0.3">
      <c r="A27" s="78" t="s">
        <v>40</v>
      </c>
      <c r="B27" s="79" t="s">
        <v>329</v>
      </c>
      <c r="C27" s="75"/>
    </row>
    <row r="28" spans="1:3" x14ac:dyDescent="0.3">
      <c r="A28" s="80" t="s">
        <v>11</v>
      </c>
      <c r="B28" s="81" t="s">
        <v>12</v>
      </c>
      <c r="C28" s="76"/>
    </row>
    <row r="29" spans="1:3" x14ac:dyDescent="0.3">
      <c r="A29" s="78" t="s">
        <v>8</v>
      </c>
      <c r="B29" s="79" t="s">
        <v>9</v>
      </c>
      <c r="C29" s="75"/>
    </row>
    <row r="30" spans="1:3" x14ac:dyDescent="0.3">
      <c r="A30" s="80" t="s">
        <v>15</v>
      </c>
      <c r="B30" s="81" t="s">
        <v>9</v>
      </c>
      <c r="C30" s="76"/>
    </row>
    <row r="31" spans="1:3" x14ac:dyDescent="0.3">
      <c r="A31" s="78" t="s">
        <v>26</v>
      </c>
      <c r="B31" s="79" t="s">
        <v>9</v>
      </c>
      <c r="C31" s="75"/>
    </row>
    <row r="32" spans="1:3" x14ac:dyDescent="0.3">
      <c r="A32" s="80" t="s">
        <v>18</v>
      </c>
      <c r="B32" s="81" t="s">
        <v>330</v>
      </c>
      <c r="C32" s="76"/>
    </row>
    <row r="33" spans="1:3" x14ac:dyDescent="0.3">
      <c r="A33" s="78" t="s">
        <v>16</v>
      </c>
      <c r="B33" s="79" t="s">
        <v>17</v>
      </c>
      <c r="C33" s="75"/>
    </row>
    <row r="34" spans="1:3" x14ac:dyDescent="0.3">
      <c r="A34" s="80" t="s">
        <v>27</v>
      </c>
      <c r="B34" s="81" t="s">
        <v>28</v>
      </c>
      <c r="C34" s="76"/>
    </row>
    <row r="35" spans="1:3" x14ac:dyDescent="0.3">
      <c r="A35" s="78" t="s">
        <v>21</v>
      </c>
      <c r="B35" s="79" t="s">
        <v>22</v>
      </c>
      <c r="C35" s="75"/>
    </row>
    <row r="36" spans="1:3" x14ac:dyDescent="0.3">
      <c r="A36" s="80" t="s">
        <v>23</v>
      </c>
      <c r="B36" s="81" t="s">
        <v>22</v>
      </c>
      <c r="C36" s="76"/>
    </row>
    <row r="37" spans="1:3" x14ac:dyDescent="0.3">
      <c r="A37" s="78" t="s">
        <v>43</v>
      </c>
      <c r="B37" s="79" t="s">
        <v>22</v>
      </c>
      <c r="C37" s="75"/>
    </row>
    <row r="38" spans="1:3" x14ac:dyDescent="0.3">
      <c r="A38" s="80" t="s">
        <v>45</v>
      </c>
      <c r="B38" s="81" t="s">
        <v>22</v>
      </c>
      <c r="C38" s="76"/>
    </row>
    <row r="39" spans="1:3" x14ac:dyDescent="0.3">
      <c r="A39" s="78" t="s">
        <v>31</v>
      </c>
      <c r="B39" s="79" t="s">
        <v>32</v>
      </c>
      <c r="C39" s="75"/>
    </row>
    <row r="40" spans="1:3" x14ac:dyDescent="0.3">
      <c r="A40" s="80" t="s">
        <v>33</v>
      </c>
      <c r="B40" s="81" t="s">
        <v>32</v>
      </c>
      <c r="C40" s="76"/>
    </row>
    <row r="41" spans="1:3" x14ac:dyDescent="0.3">
      <c r="A41" s="78" t="s">
        <v>34</v>
      </c>
      <c r="B41" s="79" t="s">
        <v>32</v>
      </c>
      <c r="C41" s="75"/>
    </row>
    <row r="42" spans="1:3" x14ac:dyDescent="0.3">
      <c r="A42" s="80" t="s">
        <v>35</v>
      </c>
      <c r="B42" s="81" t="s">
        <v>32</v>
      </c>
      <c r="C42" s="76"/>
    </row>
    <row r="43" spans="1:3" x14ac:dyDescent="0.3">
      <c r="A43" s="78" t="s">
        <v>36</v>
      </c>
      <c r="B43" s="79" t="s">
        <v>32</v>
      </c>
      <c r="C43" s="75"/>
    </row>
    <row r="44" spans="1:3" x14ac:dyDescent="0.3">
      <c r="A44" s="80" t="s">
        <v>37</v>
      </c>
      <c r="B44" s="81" t="s">
        <v>32</v>
      </c>
      <c r="C44" s="76"/>
    </row>
    <row r="45" spans="1:3" x14ac:dyDescent="0.3">
      <c r="A45" s="78" t="s">
        <v>38</v>
      </c>
      <c r="B45" s="79" t="s">
        <v>32</v>
      </c>
      <c r="C45" s="75"/>
    </row>
    <row r="46" spans="1:3" x14ac:dyDescent="0.3">
      <c r="A46" s="80" t="s">
        <v>39</v>
      </c>
      <c r="B46" s="81" t="s">
        <v>32</v>
      </c>
      <c r="C46" s="76"/>
    </row>
    <row r="47" spans="1:3" x14ac:dyDescent="0.3">
      <c r="A47" s="78" t="s">
        <v>42</v>
      </c>
      <c r="B47" s="79" t="s">
        <v>32</v>
      </c>
      <c r="C47" s="75"/>
    </row>
    <row r="48" spans="1:3" x14ac:dyDescent="0.3">
      <c r="A48" s="80" t="s">
        <v>44</v>
      </c>
      <c r="B48" s="81" t="s">
        <v>32</v>
      </c>
      <c r="C48" s="76"/>
    </row>
    <row r="49" spans="1:3" x14ac:dyDescent="0.3">
      <c r="A49" s="93"/>
      <c r="B49" s="94"/>
      <c r="C49" s="75"/>
    </row>
    <row r="50" spans="1:3" x14ac:dyDescent="0.3">
      <c r="A50" s="95"/>
      <c r="B50" s="96"/>
      <c r="C50" s="76"/>
    </row>
    <row r="51" spans="1:3" x14ac:dyDescent="0.3">
      <c r="A51" s="93"/>
      <c r="B51" s="94"/>
      <c r="C51" s="75"/>
    </row>
    <row r="52" spans="1:3" x14ac:dyDescent="0.3">
      <c r="A52" s="95"/>
      <c r="B52" s="96"/>
      <c r="C52" s="76"/>
    </row>
    <row r="53" spans="1:3" x14ac:dyDescent="0.3">
      <c r="A53" s="93"/>
      <c r="B53" s="94"/>
      <c r="C53" s="75"/>
    </row>
    <row r="54" spans="1:3" x14ac:dyDescent="0.3">
      <c r="A54" s="95"/>
      <c r="B54" s="96"/>
      <c r="C54" s="76"/>
    </row>
    <row r="55" spans="1:3" x14ac:dyDescent="0.3">
      <c r="A55" s="93"/>
      <c r="B55" s="94"/>
      <c r="C55" s="75"/>
    </row>
    <row r="56" spans="1:3" x14ac:dyDescent="0.3">
      <c r="A56" s="95"/>
      <c r="B56" s="96"/>
      <c r="C56" s="76"/>
    </row>
    <row r="57" spans="1:3" x14ac:dyDescent="0.3">
      <c r="A57" s="93"/>
      <c r="B57" s="94"/>
      <c r="C57" s="75"/>
    </row>
    <row r="58" spans="1:3" x14ac:dyDescent="0.3">
      <c r="A58" s="95"/>
      <c r="B58" s="96"/>
      <c r="C58" s="76"/>
    </row>
    <row r="59" spans="1:3" x14ac:dyDescent="0.3">
      <c r="A59" s="93"/>
      <c r="B59" s="94"/>
      <c r="C59" s="75"/>
    </row>
    <row r="60" spans="1:3" x14ac:dyDescent="0.3">
      <c r="A60" s="95"/>
      <c r="B60" s="96"/>
      <c r="C60" s="76"/>
    </row>
    <row r="61" spans="1:3" x14ac:dyDescent="0.3">
      <c r="A61" s="93"/>
      <c r="B61" s="94"/>
      <c r="C61" s="75"/>
    </row>
    <row r="62" spans="1:3" x14ac:dyDescent="0.3">
      <c r="A62" s="95"/>
      <c r="B62" s="96"/>
      <c r="C62" s="76"/>
    </row>
    <row r="63" spans="1:3" x14ac:dyDescent="0.3">
      <c r="A63" s="93"/>
      <c r="B63" s="94"/>
      <c r="C63" s="75"/>
    </row>
    <row r="64" spans="1:3" x14ac:dyDescent="0.3">
      <c r="A64" s="95"/>
      <c r="B64" s="96"/>
      <c r="C64" s="76"/>
    </row>
    <row r="65" spans="1:3" x14ac:dyDescent="0.3">
      <c r="A65" s="93"/>
      <c r="B65" s="94"/>
      <c r="C65" s="75"/>
    </row>
    <row r="66" spans="1:3" x14ac:dyDescent="0.3">
      <c r="A66" s="95"/>
      <c r="B66" s="96"/>
      <c r="C66" s="76"/>
    </row>
    <row r="67" spans="1:3" x14ac:dyDescent="0.3">
      <c r="A67" s="93"/>
      <c r="B67" s="94"/>
      <c r="C67" s="75"/>
    </row>
    <row r="68" spans="1:3" x14ac:dyDescent="0.3">
      <c r="A68" s="95"/>
      <c r="B68" s="96"/>
      <c r="C68" s="76"/>
    </row>
    <row r="69" spans="1:3" x14ac:dyDescent="0.3">
      <c r="A69" s="93"/>
      <c r="B69" s="94"/>
      <c r="C69" s="75"/>
    </row>
    <row r="70" spans="1:3" x14ac:dyDescent="0.3">
      <c r="A70" s="95"/>
      <c r="B70" s="96"/>
      <c r="C70" s="76"/>
    </row>
    <row r="71" spans="1:3" x14ac:dyDescent="0.3">
      <c r="A71" s="97"/>
      <c r="B71" s="98"/>
      <c r="C71" s="77"/>
    </row>
  </sheetData>
  <sheetProtection password="EA26" sheet="1" objects="1" scenarios="1"/>
  <dataValidations count="1">
    <dataValidation type="decimal" allowBlank="1" showInputMessage="1" showErrorMessage="1" errorTitle="ERROR" error="Poner un número." sqref="C5:C71">
      <formula1>0</formula1>
      <formula2>900000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fitToHeight="2" orientation="portrait" r:id="rId1"/>
  <headerFooter>
    <oddHeader>&amp;CACUERDO MARCO PARA LA GESTIÓN  DE PLAZAS RESIDENCIALES, ESTANCIAS DIURNAS 
Y SERVICIOS DE PROMOCIÓN DE LA AUTONOMIA EN LA CF DE NAVARRA
Anexo III - &amp;A</oddHeader>
    <oddFooter>&amp;L&amp;F&amp;C&amp;P/&amp;N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Grupos!$B$67:$B$82</xm:f>
          </x14:formula1>
          <xm:sqref>B5:B71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1"/>
  <sheetViews>
    <sheetView workbookViewId="0">
      <pane ySplit="4" topLeftCell="A5" activePane="bottomLeft" state="frozen"/>
      <selection activeCell="E11" sqref="E11"/>
      <selection pane="bottomLeft" activeCell="E11" sqref="E11"/>
    </sheetView>
  </sheetViews>
  <sheetFormatPr baseColWidth="10" defaultRowHeight="14.4" x14ac:dyDescent="0.3"/>
  <cols>
    <col min="1" max="1" width="31.6640625" bestFit="1" customWidth="1"/>
    <col min="2" max="2" width="19.109375" bestFit="1" customWidth="1"/>
    <col min="3" max="3" width="12.6640625" bestFit="1" customWidth="1"/>
    <col min="4" max="4" width="36.109375" customWidth="1"/>
  </cols>
  <sheetData>
    <row r="1" spans="1:6" x14ac:dyDescent="0.3">
      <c r="A1" s="38"/>
    </row>
    <row r="2" spans="1:6" x14ac:dyDescent="0.3">
      <c r="A2" t="str">
        <f>"Centro "&amp;Resumen!$C$2&amp;IF(Resumen!$C$3&lt;&gt;""," de "&amp;Resumen!$C$3,"")</f>
        <v xml:space="preserve">Centro </v>
      </c>
    </row>
    <row r="4" spans="1:6" x14ac:dyDescent="0.3">
      <c r="A4" s="9" t="s">
        <v>0</v>
      </c>
      <c r="B4" s="9" t="s">
        <v>51</v>
      </c>
      <c r="C4" s="58" t="s">
        <v>320</v>
      </c>
      <c r="D4" s="60" t="s">
        <v>88</v>
      </c>
      <c r="E4" s="1"/>
      <c r="F4" s="1"/>
    </row>
    <row r="5" spans="1:6" x14ac:dyDescent="0.3">
      <c r="A5" s="78" t="s">
        <v>5</v>
      </c>
      <c r="B5" s="79" t="s">
        <v>326</v>
      </c>
      <c r="C5" s="64"/>
      <c r="D5" s="61"/>
    </row>
    <row r="6" spans="1:6" x14ac:dyDescent="0.3">
      <c r="A6" s="80" t="s">
        <v>7</v>
      </c>
      <c r="B6" s="81" t="s">
        <v>325</v>
      </c>
      <c r="C6" s="65"/>
      <c r="D6" s="62"/>
    </row>
    <row r="7" spans="1:6" x14ac:dyDescent="0.3">
      <c r="A7" s="78" t="s">
        <v>13</v>
      </c>
      <c r="B7" s="79" t="s">
        <v>325</v>
      </c>
      <c r="C7" s="64"/>
      <c r="D7" s="61"/>
    </row>
    <row r="8" spans="1:6" x14ac:dyDescent="0.3">
      <c r="A8" s="80" t="s">
        <v>334</v>
      </c>
      <c r="B8" s="81" t="s">
        <v>325</v>
      </c>
      <c r="C8" s="65"/>
      <c r="D8" s="62"/>
    </row>
    <row r="9" spans="1:6" x14ac:dyDescent="0.3">
      <c r="A9" s="78" t="s">
        <v>20</v>
      </c>
      <c r="B9" s="79" t="s">
        <v>325</v>
      </c>
      <c r="C9" s="64"/>
      <c r="D9" s="61"/>
    </row>
    <row r="10" spans="1:6" x14ac:dyDescent="0.3">
      <c r="A10" s="80" t="s">
        <v>25</v>
      </c>
      <c r="B10" s="81" t="s">
        <v>325</v>
      </c>
      <c r="C10" s="65"/>
      <c r="D10" s="62"/>
    </row>
    <row r="11" spans="1:6" x14ac:dyDescent="0.3">
      <c r="A11" s="78" t="s">
        <v>50</v>
      </c>
      <c r="B11" s="79" t="s">
        <v>325</v>
      </c>
      <c r="C11" s="64"/>
      <c r="D11" s="61"/>
    </row>
    <row r="12" spans="1:6" x14ac:dyDescent="0.3">
      <c r="A12" s="80" t="s">
        <v>41</v>
      </c>
      <c r="B12" s="81" t="s">
        <v>331</v>
      </c>
      <c r="C12" s="65"/>
      <c r="D12" s="62"/>
    </row>
    <row r="13" spans="1:6" x14ac:dyDescent="0.3">
      <c r="A13" s="78" t="s">
        <v>46</v>
      </c>
      <c r="B13" s="79" t="s">
        <v>331</v>
      </c>
      <c r="C13" s="64"/>
      <c r="D13" s="61"/>
    </row>
    <row r="14" spans="1:6" x14ac:dyDescent="0.3">
      <c r="A14" s="80" t="s">
        <v>47</v>
      </c>
      <c r="B14" s="81" t="s">
        <v>331</v>
      </c>
      <c r="C14" s="65"/>
      <c r="D14" s="62"/>
    </row>
    <row r="15" spans="1:6" x14ac:dyDescent="0.3">
      <c r="A15" s="78" t="s">
        <v>49</v>
      </c>
      <c r="B15" s="79" t="s">
        <v>331</v>
      </c>
      <c r="C15" s="64"/>
      <c r="D15" s="61"/>
    </row>
    <row r="16" spans="1:6" x14ac:dyDescent="0.3">
      <c r="A16" s="80" t="s">
        <v>6</v>
      </c>
      <c r="B16" s="81" t="s">
        <v>327</v>
      </c>
      <c r="C16" s="65"/>
      <c r="D16" s="62"/>
    </row>
    <row r="17" spans="1:4" x14ac:dyDescent="0.3">
      <c r="A17" s="78" t="s">
        <v>30</v>
      </c>
      <c r="B17" s="79" t="s">
        <v>327</v>
      </c>
      <c r="C17" s="64"/>
      <c r="D17" s="61"/>
    </row>
    <row r="18" spans="1:4" x14ac:dyDescent="0.3">
      <c r="A18" s="80" t="s">
        <v>1</v>
      </c>
      <c r="B18" s="81" t="s">
        <v>323</v>
      </c>
      <c r="C18" s="65"/>
      <c r="D18" s="62"/>
    </row>
    <row r="19" spans="1:4" x14ac:dyDescent="0.3">
      <c r="A19" s="78" t="s">
        <v>14</v>
      </c>
      <c r="B19" s="79" t="s">
        <v>323</v>
      </c>
      <c r="C19" s="64"/>
      <c r="D19" s="61"/>
    </row>
    <row r="20" spans="1:4" x14ac:dyDescent="0.3">
      <c r="A20" s="80" t="s">
        <v>19</v>
      </c>
      <c r="B20" s="81" t="s">
        <v>323</v>
      </c>
      <c r="C20" s="65"/>
      <c r="D20" s="62"/>
    </row>
    <row r="21" spans="1:4" x14ac:dyDescent="0.3">
      <c r="A21" s="78" t="s">
        <v>29</v>
      </c>
      <c r="B21" s="79" t="s">
        <v>323</v>
      </c>
      <c r="C21" s="64"/>
      <c r="D21" s="61"/>
    </row>
    <row r="22" spans="1:4" x14ac:dyDescent="0.3">
      <c r="A22" s="80" t="s">
        <v>48</v>
      </c>
      <c r="B22" s="81" t="s">
        <v>323</v>
      </c>
      <c r="C22" s="65"/>
      <c r="D22" s="62"/>
    </row>
    <row r="23" spans="1:4" x14ac:dyDescent="0.3">
      <c r="A23" s="78" t="s">
        <v>10</v>
      </c>
      <c r="B23" s="79" t="s">
        <v>328</v>
      </c>
      <c r="C23" s="64"/>
      <c r="D23" s="61"/>
    </row>
    <row r="24" spans="1:4" x14ac:dyDescent="0.3">
      <c r="A24" s="80" t="s">
        <v>2</v>
      </c>
      <c r="B24" s="81" t="s">
        <v>3</v>
      </c>
      <c r="C24" s="65"/>
      <c r="D24" s="62"/>
    </row>
    <row r="25" spans="1:4" x14ac:dyDescent="0.3">
      <c r="A25" s="78" t="s">
        <v>4</v>
      </c>
      <c r="B25" s="79" t="s">
        <v>3</v>
      </c>
      <c r="C25" s="64"/>
      <c r="D25" s="61"/>
    </row>
    <row r="26" spans="1:4" x14ac:dyDescent="0.3">
      <c r="A26" s="80" t="s">
        <v>24</v>
      </c>
      <c r="B26" s="81" t="s">
        <v>329</v>
      </c>
      <c r="C26" s="65"/>
      <c r="D26" s="62"/>
    </row>
    <row r="27" spans="1:4" x14ac:dyDescent="0.3">
      <c r="A27" s="78" t="s">
        <v>40</v>
      </c>
      <c r="B27" s="79" t="s">
        <v>329</v>
      </c>
      <c r="C27" s="64"/>
      <c r="D27" s="61"/>
    </row>
    <row r="28" spans="1:4" x14ac:dyDescent="0.3">
      <c r="A28" s="80" t="s">
        <v>11</v>
      </c>
      <c r="B28" s="81" t="s">
        <v>12</v>
      </c>
      <c r="C28" s="65"/>
      <c r="D28" s="62"/>
    </row>
    <row r="29" spans="1:4" x14ac:dyDescent="0.3">
      <c r="A29" s="78" t="s">
        <v>8</v>
      </c>
      <c r="B29" s="79" t="s">
        <v>9</v>
      </c>
      <c r="C29" s="64"/>
      <c r="D29" s="61"/>
    </row>
    <row r="30" spans="1:4" x14ac:dyDescent="0.3">
      <c r="A30" s="80" t="s">
        <v>15</v>
      </c>
      <c r="B30" s="81" t="s">
        <v>9</v>
      </c>
      <c r="C30" s="65"/>
      <c r="D30" s="62"/>
    </row>
    <row r="31" spans="1:4" x14ac:dyDescent="0.3">
      <c r="A31" s="78" t="s">
        <v>26</v>
      </c>
      <c r="B31" s="79" t="s">
        <v>9</v>
      </c>
      <c r="C31" s="64"/>
      <c r="D31" s="61"/>
    </row>
    <row r="32" spans="1:4" x14ac:dyDescent="0.3">
      <c r="A32" s="80" t="s">
        <v>18</v>
      </c>
      <c r="B32" s="81" t="s">
        <v>330</v>
      </c>
      <c r="C32" s="65"/>
      <c r="D32" s="62"/>
    </row>
    <row r="33" spans="1:4" x14ac:dyDescent="0.3">
      <c r="A33" s="78" t="s">
        <v>16</v>
      </c>
      <c r="B33" s="79" t="s">
        <v>17</v>
      </c>
      <c r="C33" s="64"/>
      <c r="D33" s="61"/>
    </row>
    <row r="34" spans="1:4" x14ac:dyDescent="0.3">
      <c r="A34" s="80" t="s">
        <v>27</v>
      </c>
      <c r="B34" s="81" t="s">
        <v>28</v>
      </c>
      <c r="C34" s="65"/>
      <c r="D34" s="62"/>
    </row>
    <row r="35" spans="1:4" x14ac:dyDescent="0.3">
      <c r="A35" s="78" t="s">
        <v>21</v>
      </c>
      <c r="B35" s="79" t="s">
        <v>22</v>
      </c>
      <c r="C35" s="64"/>
      <c r="D35" s="61"/>
    </row>
    <row r="36" spans="1:4" x14ac:dyDescent="0.3">
      <c r="A36" s="80" t="s">
        <v>23</v>
      </c>
      <c r="B36" s="81" t="s">
        <v>22</v>
      </c>
      <c r="C36" s="65"/>
      <c r="D36" s="62"/>
    </row>
    <row r="37" spans="1:4" x14ac:dyDescent="0.3">
      <c r="A37" s="78" t="s">
        <v>43</v>
      </c>
      <c r="B37" s="79" t="s">
        <v>22</v>
      </c>
      <c r="C37" s="64"/>
      <c r="D37" s="61"/>
    </row>
    <row r="38" spans="1:4" x14ac:dyDescent="0.3">
      <c r="A38" s="80" t="s">
        <v>45</v>
      </c>
      <c r="B38" s="81" t="s">
        <v>22</v>
      </c>
      <c r="C38" s="65"/>
      <c r="D38" s="62"/>
    </row>
    <row r="39" spans="1:4" x14ac:dyDescent="0.3">
      <c r="A39" s="78" t="s">
        <v>31</v>
      </c>
      <c r="B39" s="79" t="s">
        <v>32</v>
      </c>
      <c r="C39" s="64"/>
      <c r="D39" s="61"/>
    </row>
    <row r="40" spans="1:4" x14ac:dyDescent="0.3">
      <c r="A40" s="80" t="s">
        <v>33</v>
      </c>
      <c r="B40" s="81" t="s">
        <v>32</v>
      </c>
      <c r="C40" s="65"/>
      <c r="D40" s="62"/>
    </row>
    <row r="41" spans="1:4" x14ac:dyDescent="0.3">
      <c r="A41" s="78" t="s">
        <v>34</v>
      </c>
      <c r="B41" s="79" t="s">
        <v>32</v>
      </c>
      <c r="C41" s="64"/>
      <c r="D41" s="61"/>
    </row>
    <row r="42" spans="1:4" x14ac:dyDescent="0.3">
      <c r="A42" s="80" t="s">
        <v>35</v>
      </c>
      <c r="B42" s="81" t="s">
        <v>32</v>
      </c>
      <c r="C42" s="65"/>
      <c r="D42" s="62"/>
    </row>
    <row r="43" spans="1:4" x14ac:dyDescent="0.3">
      <c r="A43" s="78" t="s">
        <v>36</v>
      </c>
      <c r="B43" s="79" t="s">
        <v>32</v>
      </c>
      <c r="C43" s="64"/>
      <c r="D43" s="61"/>
    </row>
    <row r="44" spans="1:4" x14ac:dyDescent="0.3">
      <c r="A44" s="80" t="s">
        <v>37</v>
      </c>
      <c r="B44" s="81" t="s">
        <v>32</v>
      </c>
      <c r="C44" s="65"/>
      <c r="D44" s="62"/>
    </row>
    <row r="45" spans="1:4" x14ac:dyDescent="0.3">
      <c r="A45" s="78" t="s">
        <v>38</v>
      </c>
      <c r="B45" s="79" t="s">
        <v>32</v>
      </c>
      <c r="C45" s="64"/>
      <c r="D45" s="61"/>
    </row>
    <row r="46" spans="1:4" x14ac:dyDescent="0.3">
      <c r="A46" s="80" t="s">
        <v>39</v>
      </c>
      <c r="B46" s="81" t="s">
        <v>32</v>
      </c>
      <c r="C46" s="65"/>
      <c r="D46" s="62"/>
    </row>
    <row r="47" spans="1:4" x14ac:dyDescent="0.3">
      <c r="A47" s="78" t="s">
        <v>42</v>
      </c>
      <c r="B47" s="79" t="s">
        <v>32</v>
      </c>
      <c r="C47" s="64"/>
      <c r="D47" s="61"/>
    </row>
    <row r="48" spans="1:4" x14ac:dyDescent="0.3">
      <c r="A48" s="80" t="s">
        <v>44</v>
      </c>
      <c r="B48" s="81" t="s">
        <v>32</v>
      </c>
      <c r="C48" s="65"/>
      <c r="D48" s="62"/>
    </row>
    <row r="49" spans="1:4" x14ac:dyDescent="0.3">
      <c r="A49" s="93"/>
      <c r="B49" s="94"/>
      <c r="C49" s="64"/>
      <c r="D49" s="61"/>
    </row>
    <row r="50" spans="1:4" x14ac:dyDescent="0.3">
      <c r="A50" s="95"/>
      <c r="B50" s="96"/>
      <c r="C50" s="65"/>
      <c r="D50" s="62"/>
    </row>
    <row r="51" spans="1:4" x14ac:dyDescent="0.3">
      <c r="A51" s="93"/>
      <c r="B51" s="94"/>
      <c r="C51" s="64"/>
      <c r="D51" s="61"/>
    </row>
    <row r="52" spans="1:4" x14ac:dyDescent="0.3">
      <c r="A52" s="95"/>
      <c r="B52" s="96"/>
      <c r="C52" s="65"/>
      <c r="D52" s="62"/>
    </row>
    <row r="53" spans="1:4" x14ac:dyDescent="0.3">
      <c r="A53" s="93"/>
      <c r="B53" s="94"/>
      <c r="C53" s="64"/>
      <c r="D53" s="61"/>
    </row>
    <row r="54" spans="1:4" x14ac:dyDescent="0.3">
      <c r="A54" s="95"/>
      <c r="B54" s="96"/>
      <c r="C54" s="65"/>
      <c r="D54" s="62"/>
    </row>
    <row r="55" spans="1:4" x14ac:dyDescent="0.3">
      <c r="A55" s="93"/>
      <c r="B55" s="94"/>
      <c r="C55" s="64"/>
      <c r="D55" s="61"/>
    </row>
    <row r="56" spans="1:4" x14ac:dyDescent="0.3">
      <c r="A56" s="95"/>
      <c r="B56" s="96"/>
      <c r="C56" s="65"/>
      <c r="D56" s="62"/>
    </row>
    <row r="57" spans="1:4" x14ac:dyDescent="0.3">
      <c r="A57" s="93"/>
      <c r="B57" s="94"/>
      <c r="C57" s="64"/>
      <c r="D57" s="61"/>
    </row>
    <row r="58" spans="1:4" x14ac:dyDescent="0.3">
      <c r="A58" s="95"/>
      <c r="B58" s="96"/>
      <c r="C58" s="65"/>
      <c r="D58" s="62"/>
    </row>
    <row r="59" spans="1:4" x14ac:dyDescent="0.3">
      <c r="A59" s="93"/>
      <c r="B59" s="94"/>
      <c r="C59" s="64"/>
      <c r="D59" s="61"/>
    </row>
    <row r="60" spans="1:4" x14ac:dyDescent="0.3">
      <c r="A60" s="95"/>
      <c r="B60" s="96"/>
      <c r="C60" s="65"/>
      <c r="D60" s="62"/>
    </row>
    <row r="61" spans="1:4" x14ac:dyDescent="0.3">
      <c r="A61" s="93"/>
      <c r="B61" s="94"/>
      <c r="C61" s="64"/>
      <c r="D61" s="61"/>
    </row>
    <row r="62" spans="1:4" x14ac:dyDescent="0.3">
      <c r="A62" s="95"/>
      <c r="B62" s="96"/>
      <c r="C62" s="65"/>
      <c r="D62" s="62"/>
    </row>
    <row r="63" spans="1:4" x14ac:dyDescent="0.3">
      <c r="A63" s="93"/>
      <c r="B63" s="94"/>
      <c r="C63" s="64"/>
      <c r="D63" s="61"/>
    </row>
    <row r="64" spans="1:4" x14ac:dyDescent="0.3">
      <c r="A64" s="95"/>
      <c r="B64" s="96"/>
      <c r="C64" s="65"/>
      <c r="D64" s="62"/>
    </row>
    <row r="65" spans="1:4" x14ac:dyDescent="0.3">
      <c r="A65" s="93"/>
      <c r="B65" s="94"/>
      <c r="C65" s="64"/>
      <c r="D65" s="61"/>
    </row>
    <row r="66" spans="1:4" x14ac:dyDescent="0.3">
      <c r="A66" s="95"/>
      <c r="B66" s="96"/>
      <c r="C66" s="65"/>
      <c r="D66" s="62"/>
    </row>
    <row r="67" spans="1:4" x14ac:dyDescent="0.3">
      <c r="A67" s="93"/>
      <c r="B67" s="94"/>
      <c r="C67" s="64"/>
      <c r="D67" s="61"/>
    </row>
    <row r="68" spans="1:4" x14ac:dyDescent="0.3">
      <c r="A68" s="95"/>
      <c r="B68" s="96"/>
      <c r="C68" s="65"/>
      <c r="D68" s="62"/>
    </row>
    <row r="69" spans="1:4" x14ac:dyDescent="0.3">
      <c r="A69" s="93"/>
      <c r="B69" s="94"/>
      <c r="C69" s="64"/>
      <c r="D69" s="61"/>
    </row>
    <row r="70" spans="1:4" x14ac:dyDescent="0.3">
      <c r="A70" s="95"/>
      <c r="B70" s="96"/>
      <c r="C70" s="65"/>
      <c r="D70" s="62"/>
    </row>
    <row r="71" spans="1:4" x14ac:dyDescent="0.3">
      <c r="A71" s="97"/>
      <c r="B71" s="98"/>
      <c r="C71" s="74"/>
      <c r="D71" s="63"/>
    </row>
  </sheetData>
  <sheetProtection password="EA26" sheet="1" objects="1" scenarios="1"/>
  <dataValidations count="1">
    <dataValidation type="decimal" allowBlank="1" showInputMessage="1" showErrorMessage="1" errorTitle="ERROR" error="Poner un número." sqref="C5:C71">
      <formula1>0</formula1>
      <formula2>900000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99" fitToHeight="2" orientation="portrait" r:id="rId1"/>
  <headerFooter>
    <oddHeader>&amp;CACUERDO MARCO PARA LA GESTIÓN  DE PLAZAS RESIDENCIALES, ESTANCIAS DIURNAS 
Y SERVICIOS DE PROMOCIÓN DE LA AUTONOMIA EN LA CF DE NAVARRA
Anexo III - &amp;A</oddHeader>
    <oddFooter>&amp;L&amp;F&amp;C&amp;P/&amp;N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Grupos!$B$67:$B$82</xm:f>
          </x14:formula1>
          <xm:sqref>B5:B71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E11" sqref="E11"/>
    </sheetView>
  </sheetViews>
  <sheetFormatPr baseColWidth="10" defaultRowHeight="14.4" x14ac:dyDescent="0.3"/>
  <cols>
    <col min="1" max="1" width="17.109375" customWidth="1"/>
  </cols>
  <sheetData>
    <row r="1" spans="1:6" x14ac:dyDescent="0.3">
      <c r="A1" s="38"/>
    </row>
    <row r="3" spans="1:6" x14ac:dyDescent="0.3">
      <c r="A3" t="str">
        <f>"Centro "&amp;Resumen!$C$2&amp;IF(Resumen!$C$3&lt;&gt;""," de "&amp;Resumen!$C$3,"")</f>
        <v xml:space="preserve">Centro </v>
      </c>
    </row>
    <row r="5" spans="1:6" x14ac:dyDescent="0.3">
      <c r="A5" s="38" t="s">
        <v>335</v>
      </c>
    </row>
    <row r="7" spans="1:6" x14ac:dyDescent="0.3">
      <c r="A7" s="53" t="s">
        <v>200</v>
      </c>
      <c r="B7" s="166"/>
      <c r="C7" s="167"/>
      <c r="D7" s="167"/>
      <c r="E7" s="167"/>
      <c r="F7" s="168"/>
    </row>
    <row r="9" spans="1:6" x14ac:dyDescent="0.3">
      <c r="B9" s="55" t="s">
        <v>202</v>
      </c>
      <c r="C9" s="55" t="s">
        <v>203</v>
      </c>
    </row>
    <row r="10" spans="1:6" x14ac:dyDescent="0.3">
      <c r="A10" s="54" t="s">
        <v>201</v>
      </c>
      <c r="B10" s="112"/>
      <c r="C10" s="112"/>
    </row>
    <row r="12" spans="1:6" x14ac:dyDescent="0.3">
      <c r="A12" s="22" t="s">
        <v>204</v>
      </c>
      <c r="B12" s="41"/>
      <c r="C12" t="s">
        <v>310</v>
      </c>
    </row>
    <row r="13" spans="1:6" ht="15" thickBot="1" x14ac:dyDescent="0.35">
      <c r="A13" s="23" t="s">
        <v>205</v>
      </c>
      <c r="B13" s="42"/>
    </row>
    <row r="14" spans="1:6" ht="15" thickTop="1" x14ac:dyDescent="0.3">
      <c r="A14" s="43" t="s">
        <v>209</v>
      </c>
      <c r="B14" s="44"/>
      <c r="C14" t="s">
        <v>214</v>
      </c>
    </row>
    <row r="15" spans="1:6" x14ac:dyDescent="0.3">
      <c r="A15" s="23" t="s">
        <v>210</v>
      </c>
      <c r="B15" s="42"/>
      <c r="C15" t="s">
        <v>214</v>
      </c>
    </row>
    <row r="16" spans="1:6" x14ac:dyDescent="0.3">
      <c r="A16" s="22" t="s">
        <v>211</v>
      </c>
      <c r="B16" s="41"/>
      <c r="C16" t="s">
        <v>214</v>
      </c>
    </row>
    <row r="17" spans="1:3" x14ac:dyDescent="0.3">
      <c r="A17" s="23" t="s">
        <v>212</v>
      </c>
      <c r="B17" s="42"/>
      <c r="C17" t="s">
        <v>214</v>
      </c>
    </row>
    <row r="18" spans="1:3" x14ac:dyDescent="0.3">
      <c r="A18" s="22" t="s">
        <v>213</v>
      </c>
      <c r="B18" s="41"/>
      <c r="C18" t="s">
        <v>214</v>
      </c>
    </row>
    <row r="19" spans="1:3" x14ac:dyDescent="0.3">
      <c r="A19" s="86"/>
      <c r="B19" s="42"/>
      <c r="C19" t="s">
        <v>214</v>
      </c>
    </row>
    <row r="20" spans="1:3" x14ac:dyDescent="0.3">
      <c r="A20" s="87" t="s">
        <v>215</v>
      </c>
      <c r="B20" s="88">
        <f>SUM(B14:B19)</f>
        <v>0</v>
      </c>
    </row>
    <row r="21" spans="1:3" ht="15" thickBot="1" x14ac:dyDescent="0.35">
      <c r="A21" s="80" t="s">
        <v>216</v>
      </c>
      <c r="B21" s="89">
        <f>B20*B13</f>
        <v>0</v>
      </c>
    </row>
    <row r="22" spans="1:3" ht="15" thickTop="1" x14ac:dyDescent="0.3">
      <c r="A22" s="39" t="s">
        <v>217</v>
      </c>
      <c r="B22" s="40">
        <f>IFERROR(B21/B12,0)</f>
        <v>0</v>
      </c>
    </row>
  </sheetData>
  <sheetProtection password="EA26" sheet="1" objects="1" scenario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&amp;CACUERDO MARCO PARA LA GESTIÓN  DE PLAZAS RESIDENCIALES, ESTANCIAS DIURNAS 
Y SERVICIOS DE PROMOCIÓN DE LA AUTONOMIA EN LA CF DE NAVARRA
Anexo III</oddHeader>
    <oddFooter>&amp;L&amp;F&amp;C&amp;P/&amp;N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2"/>
  <sheetViews>
    <sheetView zoomScaleNormal="100" workbookViewId="0">
      <selection activeCell="D25" sqref="D25"/>
    </sheetView>
  </sheetViews>
  <sheetFormatPr baseColWidth="10" defaultRowHeight="14.4" x14ac:dyDescent="0.3"/>
  <cols>
    <col min="2" max="2" width="15.44140625" customWidth="1"/>
    <col min="3" max="3" width="16.5546875" customWidth="1"/>
    <col min="4" max="4" width="16" customWidth="1"/>
    <col min="5" max="5" width="11.77734375" customWidth="1"/>
    <col min="6" max="6" width="14.44140625" customWidth="1"/>
    <col min="7" max="7" width="12.44140625" customWidth="1"/>
    <col min="8" max="8" width="13.77734375" customWidth="1"/>
    <col min="9" max="9" width="16.44140625" bestFit="1" customWidth="1"/>
    <col min="10" max="10" width="13.33203125" customWidth="1"/>
    <col min="11" max="11" width="14.44140625" customWidth="1"/>
  </cols>
  <sheetData>
    <row r="2" spans="2:7" x14ac:dyDescent="0.3">
      <c r="B2" t="s">
        <v>342</v>
      </c>
    </row>
    <row r="3" spans="2:7" x14ac:dyDescent="0.3">
      <c r="B3" s="9" t="s">
        <v>60</v>
      </c>
      <c r="C3" s="10" t="s">
        <v>61</v>
      </c>
      <c r="D3" s="10" t="s">
        <v>62</v>
      </c>
      <c r="E3" s="10" t="s">
        <v>63</v>
      </c>
      <c r="F3" s="10" t="s">
        <v>64</v>
      </c>
      <c r="G3" s="11" t="s">
        <v>65</v>
      </c>
    </row>
    <row r="4" spans="2:7" x14ac:dyDescent="0.3">
      <c r="B4" s="12"/>
      <c r="C4" s="13"/>
      <c r="D4" s="13"/>
      <c r="E4" s="13">
        <v>0</v>
      </c>
      <c r="F4" s="14">
        <v>0</v>
      </c>
      <c r="G4" s="15" t="s">
        <v>343</v>
      </c>
    </row>
    <row r="5" spans="2:7" x14ac:dyDescent="0.3">
      <c r="B5" s="16">
        <v>0</v>
      </c>
      <c r="C5" s="17">
        <v>0</v>
      </c>
      <c r="D5" s="17">
        <v>0</v>
      </c>
      <c r="E5" s="17">
        <v>338</v>
      </c>
      <c r="F5" s="18">
        <v>1</v>
      </c>
      <c r="G5" s="19" t="s">
        <v>344</v>
      </c>
    </row>
    <row r="6" spans="2:7" x14ac:dyDescent="0.3">
      <c r="B6" s="12">
        <v>27</v>
      </c>
      <c r="C6" s="13">
        <v>304</v>
      </c>
      <c r="D6" s="13">
        <v>42</v>
      </c>
      <c r="E6" s="13">
        <v>338</v>
      </c>
      <c r="F6" s="14">
        <v>2</v>
      </c>
      <c r="G6" s="15" t="s">
        <v>345</v>
      </c>
    </row>
    <row r="7" spans="2:7" x14ac:dyDescent="0.3">
      <c r="B7" s="5">
        <v>33.000000000999997</v>
      </c>
      <c r="C7" s="6">
        <v>316.00000000099999</v>
      </c>
      <c r="D7" s="6">
        <v>50.000000000999997</v>
      </c>
      <c r="E7" s="6">
        <v>338</v>
      </c>
      <c r="F7" s="7">
        <v>3</v>
      </c>
      <c r="G7" s="8" t="s">
        <v>346</v>
      </c>
    </row>
    <row r="9" spans="2:7" x14ac:dyDescent="0.3">
      <c r="B9" t="s">
        <v>66</v>
      </c>
    </row>
    <row r="10" spans="2:7" x14ac:dyDescent="0.3">
      <c r="B10" s="9" t="s">
        <v>60</v>
      </c>
      <c r="C10" s="10" t="s">
        <v>61</v>
      </c>
      <c r="D10" s="10" t="s">
        <v>62</v>
      </c>
      <c r="E10" s="10" t="s">
        <v>63</v>
      </c>
      <c r="F10" s="10" t="s">
        <v>64</v>
      </c>
      <c r="G10" s="11" t="s">
        <v>65</v>
      </c>
    </row>
    <row r="11" spans="2:7" x14ac:dyDescent="0.3">
      <c r="B11" s="12"/>
      <c r="C11" s="13"/>
      <c r="D11" s="13"/>
      <c r="E11" s="13">
        <v>0</v>
      </c>
      <c r="F11" s="14">
        <v>0</v>
      </c>
      <c r="G11" s="15" t="s">
        <v>343</v>
      </c>
    </row>
    <row r="12" spans="2:7" x14ac:dyDescent="0.3">
      <c r="B12" s="16">
        <v>0</v>
      </c>
      <c r="C12" s="17">
        <v>0</v>
      </c>
      <c r="D12" s="17">
        <v>0</v>
      </c>
      <c r="E12" s="17">
        <v>405</v>
      </c>
      <c r="F12" s="18">
        <v>1</v>
      </c>
      <c r="G12" s="19" t="s">
        <v>344</v>
      </c>
    </row>
    <row r="13" spans="2:7" x14ac:dyDescent="0.3">
      <c r="B13" s="12">
        <v>32</v>
      </c>
      <c r="C13" s="13">
        <v>388.4</v>
      </c>
      <c r="D13" s="13">
        <v>53</v>
      </c>
      <c r="E13" s="13">
        <v>405</v>
      </c>
      <c r="F13" s="14">
        <v>2</v>
      </c>
      <c r="G13" s="15" t="s">
        <v>345</v>
      </c>
    </row>
    <row r="14" spans="2:7" x14ac:dyDescent="0.3">
      <c r="B14" s="5">
        <v>45.000000000999997</v>
      </c>
      <c r="C14" s="6">
        <v>412.00000000099999</v>
      </c>
      <c r="D14" s="6">
        <v>70.000000001000004</v>
      </c>
      <c r="E14" s="6">
        <v>405</v>
      </c>
      <c r="F14" s="7">
        <v>3</v>
      </c>
      <c r="G14" s="8" t="s">
        <v>346</v>
      </c>
    </row>
    <row r="16" spans="2:7" x14ac:dyDescent="0.3">
      <c r="B16" t="s">
        <v>67</v>
      </c>
    </row>
    <row r="17" spans="2:7" x14ac:dyDescent="0.3">
      <c r="B17" s="9" t="s">
        <v>60</v>
      </c>
      <c r="C17" s="10" t="s">
        <v>61</v>
      </c>
      <c r="D17" s="10" t="s">
        <v>62</v>
      </c>
      <c r="E17" s="10" t="s">
        <v>63</v>
      </c>
      <c r="F17" s="10" t="s">
        <v>64</v>
      </c>
      <c r="G17" s="11" t="s">
        <v>65</v>
      </c>
    </row>
    <row r="18" spans="2:7" x14ac:dyDescent="0.3">
      <c r="B18" s="12"/>
      <c r="C18" s="13"/>
      <c r="D18" s="13"/>
      <c r="E18" s="13">
        <v>0</v>
      </c>
      <c r="F18" s="14">
        <v>0</v>
      </c>
      <c r="G18" s="15" t="s">
        <v>343</v>
      </c>
    </row>
    <row r="19" spans="2:7" x14ac:dyDescent="0.3">
      <c r="B19" s="16">
        <v>0</v>
      </c>
      <c r="C19" s="17">
        <v>0</v>
      </c>
      <c r="D19" s="17">
        <v>0</v>
      </c>
      <c r="E19" s="17">
        <v>472</v>
      </c>
      <c r="F19" s="18">
        <v>1</v>
      </c>
      <c r="G19" s="19" t="s">
        <v>344</v>
      </c>
    </row>
    <row r="20" spans="2:7" x14ac:dyDescent="0.3">
      <c r="B20" s="12">
        <v>37</v>
      </c>
      <c r="C20" s="13">
        <v>473</v>
      </c>
      <c r="D20" s="13">
        <v>65</v>
      </c>
      <c r="E20" s="13">
        <v>472</v>
      </c>
      <c r="F20" s="14">
        <v>2</v>
      </c>
      <c r="G20" s="15" t="s">
        <v>345</v>
      </c>
    </row>
    <row r="21" spans="2:7" x14ac:dyDescent="0.3">
      <c r="B21" s="5">
        <v>57.000000000999997</v>
      </c>
      <c r="C21" s="6">
        <v>508.00000000099999</v>
      </c>
      <c r="D21" s="6">
        <v>90.000000001000004</v>
      </c>
      <c r="E21" s="6">
        <v>472</v>
      </c>
      <c r="F21" s="7">
        <v>3</v>
      </c>
      <c r="G21" s="8" t="s">
        <v>346</v>
      </c>
    </row>
    <row r="23" spans="2:7" x14ac:dyDescent="0.3">
      <c r="B23" t="s">
        <v>68</v>
      </c>
    </row>
    <row r="24" spans="2:7" x14ac:dyDescent="0.3">
      <c r="B24" s="9" t="s">
        <v>60</v>
      </c>
      <c r="C24" s="10" t="s">
        <v>61</v>
      </c>
      <c r="D24" s="10" t="s">
        <v>62</v>
      </c>
      <c r="E24" s="10" t="s">
        <v>63</v>
      </c>
      <c r="F24" s="10" t="s">
        <v>64</v>
      </c>
      <c r="G24" s="11" t="s">
        <v>65</v>
      </c>
    </row>
    <row r="25" spans="2:7" x14ac:dyDescent="0.3">
      <c r="B25" s="12"/>
      <c r="C25" s="13"/>
      <c r="D25" s="13"/>
      <c r="E25" s="13">
        <v>0</v>
      </c>
      <c r="F25" s="14">
        <v>0</v>
      </c>
      <c r="G25" s="15" t="s">
        <v>343</v>
      </c>
    </row>
    <row r="26" spans="2:7" x14ac:dyDescent="0.3">
      <c r="B26" s="16">
        <v>0</v>
      </c>
      <c r="C26" s="17">
        <v>0</v>
      </c>
      <c r="D26" s="17">
        <v>0</v>
      </c>
      <c r="E26" s="17">
        <v>539</v>
      </c>
      <c r="F26" s="18">
        <v>1</v>
      </c>
      <c r="G26" s="19" t="s">
        <v>344</v>
      </c>
    </row>
    <row r="27" spans="2:7" x14ac:dyDescent="0.3">
      <c r="B27" s="12">
        <v>43</v>
      </c>
      <c r="C27" s="13">
        <v>557</v>
      </c>
      <c r="D27" s="13">
        <v>76</v>
      </c>
      <c r="E27" s="13">
        <v>539</v>
      </c>
      <c r="F27" s="14">
        <v>2</v>
      </c>
      <c r="G27" s="15" t="s">
        <v>345</v>
      </c>
    </row>
    <row r="28" spans="2:7" x14ac:dyDescent="0.3">
      <c r="B28" s="5">
        <v>69.100000000999998</v>
      </c>
      <c r="C28" s="6">
        <v>604.00000000099999</v>
      </c>
      <c r="D28" s="6">
        <v>110.000000001</v>
      </c>
      <c r="E28" s="6">
        <v>539</v>
      </c>
      <c r="F28" s="7">
        <v>3</v>
      </c>
      <c r="G28" s="8" t="s">
        <v>346</v>
      </c>
    </row>
    <row r="30" spans="2:7" x14ac:dyDescent="0.3">
      <c r="B30" t="s">
        <v>208</v>
      </c>
    </row>
    <row r="31" spans="2:7" x14ac:dyDescent="0.3">
      <c r="B31" s="9" t="s">
        <v>72</v>
      </c>
      <c r="C31" s="10" t="s">
        <v>73</v>
      </c>
      <c r="D31" s="10" t="s">
        <v>74</v>
      </c>
      <c r="E31" s="10" t="s">
        <v>75</v>
      </c>
      <c r="F31" s="10" t="s">
        <v>64</v>
      </c>
      <c r="G31" s="11" t="s">
        <v>65</v>
      </c>
    </row>
    <row r="32" spans="2:7" x14ac:dyDescent="0.3">
      <c r="B32" s="22">
        <v>1</v>
      </c>
      <c r="C32" s="14"/>
      <c r="D32" s="14"/>
      <c r="E32" s="14" t="s">
        <v>347</v>
      </c>
      <c r="F32" s="14">
        <v>1</v>
      </c>
      <c r="G32" s="15" t="s">
        <v>344</v>
      </c>
    </row>
    <row r="33" spans="2:7" x14ac:dyDescent="0.3">
      <c r="B33" s="23">
        <v>2</v>
      </c>
      <c r="C33" s="18">
        <v>1</v>
      </c>
      <c r="D33" s="18">
        <v>1</v>
      </c>
      <c r="E33" s="18" t="s">
        <v>348</v>
      </c>
      <c r="F33" s="18">
        <v>1</v>
      </c>
      <c r="G33" s="19" t="s">
        <v>344</v>
      </c>
    </row>
    <row r="34" spans="2:7" x14ac:dyDescent="0.3">
      <c r="B34" s="22">
        <v>2</v>
      </c>
      <c r="C34" s="14">
        <v>1</v>
      </c>
      <c r="D34" s="14">
        <v>2</v>
      </c>
      <c r="E34" s="14" t="s">
        <v>349</v>
      </c>
      <c r="F34" s="14">
        <v>2</v>
      </c>
      <c r="G34" s="15" t="s">
        <v>345</v>
      </c>
    </row>
    <row r="35" spans="2:7" x14ac:dyDescent="0.3">
      <c r="B35" s="23">
        <v>2</v>
      </c>
      <c r="C35" s="18">
        <v>1</v>
      </c>
      <c r="D35" s="18">
        <v>3</v>
      </c>
      <c r="E35" s="18" t="s">
        <v>350</v>
      </c>
      <c r="F35" s="18">
        <v>2</v>
      </c>
      <c r="G35" s="19" t="s">
        <v>345</v>
      </c>
    </row>
    <row r="36" spans="2:7" x14ac:dyDescent="0.3">
      <c r="B36" s="22">
        <v>2</v>
      </c>
      <c r="C36" s="14">
        <v>2</v>
      </c>
      <c r="D36" s="14">
        <v>1</v>
      </c>
      <c r="E36" s="14" t="s">
        <v>351</v>
      </c>
      <c r="F36" s="14">
        <v>2</v>
      </c>
      <c r="G36" s="15" t="s">
        <v>345</v>
      </c>
    </row>
    <row r="37" spans="2:7" x14ac:dyDescent="0.3">
      <c r="B37" s="23">
        <v>2</v>
      </c>
      <c r="C37" s="18">
        <v>2</v>
      </c>
      <c r="D37" s="18">
        <v>2</v>
      </c>
      <c r="E37" s="18" t="s">
        <v>352</v>
      </c>
      <c r="F37" s="18">
        <v>2</v>
      </c>
      <c r="G37" s="19" t="s">
        <v>345</v>
      </c>
    </row>
    <row r="38" spans="2:7" x14ac:dyDescent="0.3">
      <c r="B38" s="22">
        <v>2</v>
      </c>
      <c r="C38" s="14">
        <v>2</v>
      </c>
      <c r="D38" s="14">
        <v>3</v>
      </c>
      <c r="E38" s="14" t="s">
        <v>353</v>
      </c>
      <c r="F38" s="14">
        <v>2</v>
      </c>
      <c r="G38" s="15" t="s">
        <v>345</v>
      </c>
    </row>
    <row r="39" spans="2:7" x14ac:dyDescent="0.3">
      <c r="B39" s="23">
        <v>2</v>
      </c>
      <c r="C39" s="18">
        <v>3</v>
      </c>
      <c r="D39" s="18">
        <v>1</v>
      </c>
      <c r="E39" s="18" t="s">
        <v>354</v>
      </c>
      <c r="F39" s="18">
        <v>2</v>
      </c>
      <c r="G39" s="19" t="s">
        <v>345</v>
      </c>
    </row>
    <row r="40" spans="2:7" x14ac:dyDescent="0.3">
      <c r="B40" s="22">
        <v>2</v>
      </c>
      <c r="C40" s="14">
        <v>3</v>
      </c>
      <c r="D40" s="14">
        <v>2</v>
      </c>
      <c r="E40" s="14" t="s">
        <v>355</v>
      </c>
      <c r="F40" s="14">
        <v>2</v>
      </c>
      <c r="G40" s="15" t="s">
        <v>345</v>
      </c>
    </row>
    <row r="41" spans="2:7" x14ac:dyDescent="0.3">
      <c r="B41" s="23">
        <v>2</v>
      </c>
      <c r="C41" s="18">
        <v>3</v>
      </c>
      <c r="D41" s="18">
        <v>3</v>
      </c>
      <c r="E41" s="18" t="s">
        <v>356</v>
      </c>
      <c r="F41" s="18">
        <v>2</v>
      </c>
      <c r="G41" s="19" t="s">
        <v>345</v>
      </c>
    </row>
    <row r="42" spans="2:7" x14ac:dyDescent="0.3">
      <c r="B42" s="22">
        <v>3</v>
      </c>
      <c r="C42" s="14">
        <v>1</v>
      </c>
      <c r="D42" s="14">
        <v>1</v>
      </c>
      <c r="E42" s="14" t="s">
        <v>357</v>
      </c>
      <c r="F42" s="14">
        <v>2</v>
      </c>
      <c r="G42" s="15" t="s">
        <v>345</v>
      </c>
    </row>
    <row r="43" spans="2:7" x14ac:dyDescent="0.3">
      <c r="B43" s="23">
        <v>3</v>
      </c>
      <c r="C43" s="18">
        <v>1</v>
      </c>
      <c r="D43" s="18">
        <v>2</v>
      </c>
      <c r="E43" s="18" t="s">
        <v>358</v>
      </c>
      <c r="F43" s="18">
        <v>2</v>
      </c>
      <c r="G43" s="19" t="s">
        <v>345</v>
      </c>
    </row>
    <row r="44" spans="2:7" x14ac:dyDescent="0.3">
      <c r="B44" s="22">
        <v>3</v>
      </c>
      <c r="C44" s="14">
        <v>1</v>
      </c>
      <c r="D44" s="14">
        <v>3</v>
      </c>
      <c r="E44" s="14" t="s">
        <v>359</v>
      </c>
      <c r="F44" s="14">
        <v>3</v>
      </c>
      <c r="G44" s="15" t="s">
        <v>346</v>
      </c>
    </row>
    <row r="45" spans="2:7" x14ac:dyDescent="0.3">
      <c r="B45" s="23">
        <v>3</v>
      </c>
      <c r="C45" s="18">
        <v>2</v>
      </c>
      <c r="D45" s="18">
        <v>1</v>
      </c>
      <c r="E45" s="18" t="s">
        <v>360</v>
      </c>
      <c r="F45" s="18">
        <v>2</v>
      </c>
      <c r="G45" s="19" t="s">
        <v>345</v>
      </c>
    </row>
    <row r="46" spans="2:7" x14ac:dyDescent="0.3">
      <c r="B46" s="22">
        <v>3</v>
      </c>
      <c r="C46" s="14">
        <v>2</v>
      </c>
      <c r="D46" s="14">
        <v>2</v>
      </c>
      <c r="E46" s="14" t="s">
        <v>361</v>
      </c>
      <c r="F46" s="14">
        <v>3</v>
      </c>
      <c r="G46" s="15" t="s">
        <v>346</v>
      </c>
    </row>
    <row r="47" spans="2:7" x14ac:dyDescent="0.3">
      <c r="B47" s="23">
        <v>3</v>
      </c>
      <c r="C47" s="18">
        <v>2</v>
      </c>
      <c r="D47" s="18">
        <v>3</v>
      </c>
      <c r="E47" s="18" t="s">
        <v>362</v>
      </c>
      <c r="F47" s="18">
        <v>3</v>
      </c>
      <c r="G47" s="19" t="s">
        <v>346</v>
      </c>
    </row>
    <row r="48" spans="2:7" x14ac:dyDescent="0.3">
      <c r="B48" s="22">
        <v>3</v>
      </c>
      <c r="C48" s="14">
        <v>3</v>
      </c>
      <c r="D48" s="14">
        <v>1</v>
      </c>
      <c r="E48" s="14" t="s">
        <v>363</v>
      </c>
      <c r="F48" s="14">
        <v>3</v>
      </c>
      <c r="G48" s="15" t="s">
        <v>345</v>
      </c>
    </row>
    <row r="49" spans="2:7" x14ac:dyDescent="0.3">
      <c r="B49" s="23">
        <v>3</v>
      </c>
      <c r="C49" s="18">
        <v>3</v>
      </c>
      <c r="D49" s="18">
        <v>2</v>
      </c>
      <c r="E49" s="18" t="s">
        <v>364</v>
      </c>
      <c r="F49" s="18">
        <v>3</v>
      </c>
      <c r="G49" s="19" t="s">
        <v>346</v>
      </c>
    </row>
    <row r="50" spans="2:7" x14ac:dyDescent="0.3">
      <c r="B50" s="20">
        <v>3</v>
      </c>
      <c r="C50" s="3">
        <v>3</v>
      </c>
      <c r="D50" s="3">
        <v>3</v>
      </c>
      <c r="E50" s="3" t="s">
        <v>365</v>
      </c>
      <c r="F50" s="3">
        <v>3</v>
      </c>
      <c r="G50" s="4" t="s">
        <v>346</v>
      </c>
    </row>
    <row r="52" spans="2:7" x14ac:dyDescent="0.3">
      <c r="B52" t="s">
        <v>69</v>
      </c>
    </row>
    <row r="53" spans="2:7" x14ac:dyDescent="0.3">
      <c r="B53" s="9" t="s">
        <v>76</v>
      </c>
      <c r="C53" s="10" t="s">
        <v>77</v>
      </c>
      <c r="D53" s="11" t="s">
        <v>64</v>
      </c>
    </row>
    <row r="54" spans="2:7" x14ac:dyDescent="0.3">
      <c r="B54" s="22">
        <v>0</v>
      </c>
      <c r="C54" s="14" t="s">
        <v>342</v>
      </c>
      <c r="D54" s="15">
        <v>1</v>
      </c>
    </row>
    <row r="55" spans="2:7" x14ac:dyDescent="0.3">
      <c r="B55" s="23">
        <v>0.4</v>
      </c>
      <c r="C55" s="18" t="s">
        <v>66</v>
      </c>
      <c r="D55" s="19">
        <v>2</v>
      </c>
    </row>
    <row r="56" spans="2:7" x14ac:dyDescent="0.3">
      <c r="B56" s="22">
        <v>0.6</v>
      </c>
      <c r="C56" s="14" t="s">
        <v>67</v>
      </c>
      <c r="D56" s="15">
        <v>3</v>
      </c>
    </row>
    <row r="57" spans="2:7" x14ac:dyDescent="0.3">
      <c r="B57" s="21">
        <v>0.8</v>
      </c>
      <c r="C57" s="7" t="s">
        <v>68</v>
      </c>
      <c r="D57" s="8">
        <v>4</v>
      </c>
    </row>
    <row r="59" spans="2:7" x14ac:dyDescent="0.3">
      <c r="B59" t="s">
        <v>207</v>
      </c>
    </row>
    <row r="60" spans="2:7" x14ac:dyDescent="0.3">
      <c r="B60" s="9" t="s">
        <v>76</v>
      </c>
      <c r="C60" s="10" t="s">
        <v>206</v>
      </c>
      <c r="D60" s="11" t="s">
        <v>64</v>
      </c>
    </row>
    <row r="61" spans="2:7" x14ac:dyDescent="0.3">
      <c r="B61" s="22">
        <v>0</v>
      </c>
      <c r="C61" s="14" t="s">
        <v>307</v>
      </c>
      <c r="D61" s="15">
        <v>1</v>
      </c>
    </row>
    <row r="62" spans="2:7" x14ac:dyDescent="0.3">
      <c r="B62" s="23">
        <v>8.66</v>
      </c>
      <c r="C62" s="18" t="s">
        <v>308</v>
      </c>
      <c r="D62" s="19">
        <v>2</v>
      </c>
    </row>
    <row r="63" spans="2:7" x14ac:dyDescent="0.3">
      <c r="B63" s="20">
        <v>10.82</v>
      </c>
      <c r="C63" s="3" t="s">
        <v>309</v>
      </c>
      <c r="D63" s="4">
        <v>3</v>
      </c>
    </row>
    <row r="65" spans="2:7" x14ac:dyDescent="0.3">
      <c r="B65" t="s">
        <v>91</v>
      </c>
    </row>
    <row r="66" spans="2:7" x14ac:dyDescent="0.3">
      <c r="B66" s="9" t="s">
        <v>51</v>
      </c>
      <c r="C66" s="10" t="s">
        <v>116</v>
      </c>
      <c r="D66" s="10"/>
      <c r="E66" s="10"/>
      <c r="F66" s="10"/>
      <c r="G66" s="11"/>
    </row>
    <row r="67" spans="2:7" x14ac:dyDescent="0.3">
      <c r="B67" s="21"/>
      <c r="C67" s="7"/>
      <c r="D67" s="7"/>
      <c r="E67" s="7"/>
      <c r="F67" s="7"/>
      <c r="G67" s="8"/>
    </row>
    <row r="68" spans="2:7" x14ac:dyDescent="0.3">
      <c r="B68" s="22" t="s">
        <v>326</v>
      </c>
      <c r="C68" s="14" t="s">
        <v>5</v>
      </c>
      <c r="D68" s="14"/>
      <c r="E68" s="14"/>
      <c r="F68" s="14"/>
      <c r="G68" s="15"/>
    </row>
    <row r="69" spans="2:7" x14ac:dyDescent="0.3">
      <c r="B69" s="23" t="s">
        <v>325</v>
      </c>
      <c r="C69" s="18" t="s">
        <v>92</v>
      </c>
      <c r="D69" s="18" t="s">
        <v>93</v>
      </c>
      <c r="E69" s="18" t="s">
        <v>94</v>
      </c>
      <c r="F69" s="18" t="s">
        <v>20</v>
      </c>
      <c r="G69" s="19" t="s">
        <v>25</v>
      </c>
    </row>
    <row r="70" spans="2:7" x14ac:dyDescent="0.3">
      <c r="B70" s="22" t="s">
        <v>331</v>
      </c>
      <c r="C70" s="14" t="s">
        <v>41</v>
      </c>
      <c r="D70" s="14" t="s">
        <v>46</v>
      </c>
      <c r="E70" s="14" t="s">
        <v>95</v>
      </c>
      <c r="F70" s="14" t="s">
        <v>96</v>
      </c>
      <c r="G70" s="15"/>
    </row>
    <row r="71" spans="2:7" x14ac:dyDescent="0.3">
      <c r="B71" s="23" t="s">
        <v>327</v>
      </c>
      <c r="C71" s="18" t="s">
        <v>6</v>
      </c>
      <c r="D71" s="18" t="s">
        <v>97</v>
      </c>
      <c r="E71" s="18"/>
      <c r="F71" s="18"/>
      <c r="G71" s="19"/>
    </row>
    <row r="72" spans="2:7" x14ac:dyDescent="0.3">
      <c r="B72" s="22" t="s">
        <v>323</v>
      </c>
      <c r="C72" s="14" t="s">
        <v>98</v>
      </c>
      <c r="D72" s="14" t="s">
        <v>14</v>
      </c>
      <c r="E72" s="14" t="s">
        <v>99</v>
      </c>
      <c r="F72" s="14" t="s">
        <v>100</v>
      </c>
      <c r="G72" s="15" t="s">
        <v>101</v>
      </c>
    </row>
    <row r="73" spans="2:7" x14ac:dyDescent="0.3">
      <c r="B73" s="23" t="s">
        <v>328</v>
      </c>
      <c r="C73" s="18" t="s">
        <v>10</v>
      </c>
      <c r="D73" s="18"/>
      <c r="E73" s="18"/>
      <c r="F73" s="18"/>
      <c r="G73" s="19"/>
    </row>
    <row r="74" spans="2:7" x14ac:dyDescent="0.3">
      <c r="B74" s="22" t="s">
        <v>3</v>
      </c>
      <c r="C74" s="14" t="s">
        <v>117</v>
      </c>
      <c r="D74" s="14" t="s">
        <v>4</v>
      </c>
      <c r="E74" s="14"/>
      <c r="F74" s="14"/>
      <c r="G74" s="15"/>
    </row>
    <row r="75" spans="2:7" x14ac:dyDescent="0.3">
      <c r="B75" s="23" t="s">
        <v>329</v>
      </c>
      <c r="C75" s="18" t="s">
        <v>24</v>
      </c>
      <c r="D75" s="18" t="s">
        <v>40</v>
      </c>
      <c r="E75" s="18"/>
      <c r="F75" s="18"/>
      <c r="G75" s="19"/>
    </row>
    <row r="76" spans="2:7" x14ac:dyDescent="0.3">
      <c r="B76" s="22" t="s">
        <v>12</v>
      </c>
      <c r="C76" s="14" t="s">
        <v>11</v>
      </c>
      <c r="D76" s="14"/>
      <c r="E76" s="14"/>
      <c r="F76" s="14"/>
      <c r="G76" s="15"/>
    </row>
    <row r="77" spans="2:7" x14ac:dyDescent="0.3">
      <c r="B77" s="23" t="s">
        <v>9</v>
      </c>
      <c r="C77" s="18" t="s">
        <v>8</v>
      </c>
      <c r="D77" s="18" t="s">
        <v>15</v>
      </c>
      <c r="E77" s="18" t="s">
        <v>26</v>
      </c>
      <c r="F77" s="18"/>
      <c r="G77" s="19"/>
    </row>
    <row r="78" spans="2:7" x14ac:dyDescent="0.3">
      <c r="B78" s="22" t="s">
        <v>330</v>
      </c>
      <c r="C78" s="14" t="s">
        <v>18</v>
      </c>
      <c r="D78" s="14"/>
      <c r="E78" s="14"/>
      <c r="F78" s="14"/>
      <c r="G78" s="15"/>
    </row>
    <row r="79" spans="2:7" x14ac:dyDescent="0.3">
      <c r="B79" s="23" t="s">
        <v>17</v>
      </c>
      <c r="C79" s="18" t="s">
        <v>16</v>
      </c>
      <c r="D79" s="18"/>
      <c r="E79" s="18"/>
      <c r="F79" s="18"/>
      <c r="G79" s="19"/>
    </row>
    <row r="80" spans="2:7" x14ac:dyDescent="0.3">
      <c r="B80" s="22" t="s">
        <v>28</v>
      </c>
      <c r="C80" s="14" t="s">
        <v>27</v>
      </c>
      <c r="D80" s="14"/>
      <c r="E80" s="14"/>
      <c r="F80" s="14"/>
      <c r="G80" s="15"/>
    </row>
    <row r="81" spans="2:11" x14ac:dyDescent="0.3">
      <c r="B81" s="23" t="s">
        <v>22</v>
      </c>
      <c r="C81" s="18" t="s">
        <v>102</v>
      </c>
      <c r="D81" s="18" t="s">
        <v>103</v>
      </c>
      <c r="E81" s="18" t="s">
        <v>104</v>
      </c>
      <c r="F81" s="18" t="s">
        <v>105</v>
      </c>
      <c r="G81" s="19"/>
    </row>
    <row r="82" spans="2:11" x14ac:dyDescent="0.3">
      <c r="B82" s="22" t="s">
        <v>32</v>
      </c>
      <c r="C82" s="14" t="s">
        <v>106</v>
      </c>
      <c r="D82" s="14" t="s">
        <v>107</v>
      </c>
      <c r="E82" s="14" t="s">
        <v>108</v>
      </c>
      <c r="F82" s="14" t="s">
        <v>109</v>
      </c>
      <c r="G82" s="15" t="s">
        <v>110</v>
      </c>
    </row>
    <row r="83" spans="2:11" x14ac:dyDescent="0.3">
      <c r="B83" s="21" t="s">
        <v>32</v>
      </c>
      <c r="C83" s="7" t="s">
        <v>111</v>
      </c>
      <c r="D83" s="7" t="s">
        <v>112</v>
      </c>
      <c r="E83" s="7" t="s">
        <v>113</v>
      </c>
      <c r="F83" s="7" t="s">
        <v>114</v>
      </c>
      <c r="G83" s="8" t="s">
        <v>115</v>
      </c>
    </row>
    <row r="85" spans="2:11" x14ac:dyDescent="0.3">
      <c r="B85" t="s">
        <v>382</v>
      </c>
      <c r="H85" t="s">
        <v>383</v>
      </c>
    </row>
    <row r="86" spans="2:11" x14ac:dyDescent="0.3">
      <c r="B86" s="9" t="s">
        <v>229</v>
      </c>
      <c r="C86" s="10" t="s">
        <v>84</v>
      </c>
      <c r="D86" s="10" t="s">
        <v>299</v>
      </c>
      <c r="E86" s="10" t="s">
        <v>381</v>
      </c>
      <c r="F86" s="11" t="s">
        <v>300</v>
      </c>
      <c r="H86" s="9" t="s">
        <v>229</v>
      </c>
      <c r="I86" s="10" t="s">
        <v>299</v>
      </c>
      <c r="J86" s="10" t="s">
        <v>381</v>
      </c>
      <c r="K86" s="11" t="s">
        <v>300</v>
      </c>
    </row>
    <row r="87" spans="2:11" x14ac:dyDescent="0.3">
      <c r="B87" s="181" t="s">
        <v>307</v>
      </c>
      <c r="C87" s="14" t="s">
        <v>343</v>
      </c>
      <c r="D87" s="14" t="s">
        <v>366</v>
      </c>
      <c r="E87" s="14"/>
      <c r="F87" s="15"/>
      <c r="H87" s="181" t="s">
        <v>307</v>
      </c>
      <c r="I87" s="14" t="s">
        <v>366</v>
      </c>
      <c r="J87" s="14"/>
      <c r="K87" s="15"/>
    </row>
    <row r="88" spans="2:11" x14ac:dyDescent="0.3">
      <c r="B88" s="182"/>
      <c r="C88" s="18" t="s">
        <v>344</v>
      </c>
      <c r="D88" s="18" t="s">
        <v>367</v>
      </c>
      <c r="E88" s="17">
        <v>1668.38</v>
      </c>
      <c r="F88" s="28">
        <v>1754.77</v>
      </c>
      <c r="H88" s="182"/>
      <c r="I88" s="18" t="s">
        <v>367</v>
      </c>
      <c r="J88" s="17">
        <v>566.75</v>
      </c>
      <c r="K88" s="28">
        <v>596.1</v>
      </c>
    </row>
    <row r="89" spans="2:11" x14ac:dyDescent="0.3">
      <c r="B89" s="182"/>
      <c r="C89" s="14" t="s">
        <v>345</v>
      </c>
      <c r="D89" s="14" t="s">
        <v>368</v>
      </c>
      <c r="E89" s="13">
        <v>1807.86</v>
      </c>
      <c r="F89" s="27">
        <v>1894.24</v>
      </c>
      <c r="H89" s="182"/>
      <c r="I89" s="14" t="s">
        <v>368</v>
      </c>
      <c r="J89" s="13">
        <v>614.13</v>
      </c>
      <c r="K89" s="27">
        <v>643.47</v>
      </c>
    </row>
    <row r="90" spans="2:11" x14ac:dyDescent="0.3">
      <c r="B90" s="183"/>
      <c r="C90" s="18" t="s">
        <v>346</v>
      </c>
      <c r="D90" s="18" t="s">
        <v>369</v>
      </c>
      <c r="E90" s="17">
        <v>1961.25</v>
      </c>
      <c r="F90" s="28">
        <v>2047.64</v>
      </c>
      <c r="H90" s="183"/>
      <c r="I90" s="18" t="s">
        <v>369</v>
      </c>
      <c r="J90" s="17">
        <v>666.24</v>
      </c>
      <c r="K90" s="28">
        <v>695.58</v>
      </c>
    </row>
    <row r="91" spans="2:11" x14ac:dyDescent="0.3">
      <c r="B91" s="184" t="s">
        <v>308</v>
      </c>
      <c r="C91" s="14" t="s">
        <v>343</v>
      </c>
      <c r="D91" s="14" t="s">
        <v>370</v>
      </c>
      <c r="E91" s="14"/>
      <c r="F91" s="15"/>
      <c r="H91" s="184" t="s">
        <v>308</v>
      </c>
      <c r="I91" s="14" t="s">
        <v>370</v>
      </c>
      <c r="J91" s="14"/>
      <c r="K91" s="15"/>
    </row>
    <row r="92" spans="2:11" x14ac:dyDescent="0.3">
      <c r="B92" s="185"/>
      <c r="C92" s="18" t="s">
        <v>344</v>
      </c>
      <c r="D92" s="18" t="s">
        <v>371</v>
      </c>
      <c r="E92" s="17">
        <v>1879.19</v>
      </c>
      <c r="F92" s="28">
        <v>1965.58</v>
      </c>
      <c r="H92" s="185"/>
      <c r="I92" s="18" t="s">
        <v>371</v>
      </c>
      <c r="J92" s="17">
        <v>638.36</v>
      </c>
      <c r="K92" s="28">
        <v>667.71</v>
      </c>
    </row>
    <row r="93" spans="2:11" x14ac:dyDescent="0.3">
      <c r="B93" s="185"/>
      <c r="C93" s="14" t="s">
        <v>345</v>
      </c>
      <c r="D93" s="14" t="s">
        <v>372</v>
      </c>
      <c r="E93" s="13">
        <v>2048.7199999999998</v>
      </c>
      <c r="F93" s="27">
        <v>2135.1</v>
      </c>
      <c r="H93" s="185"/>
      <c r="I93" s="14" t="s">
        <v>372</v>
      </c>
      <c r="J93" s="13">
        <v>695.95</v>
      </c>
      <c r="K93" s="27">
        <v>725.29</v>
      </c>
    </row>
    <row r="94" spans="2:11" x14ac:dyDescent="0.3">
      <c r="B94" s="186"/>
      <c r="C94" s="18" t="s">
        <v>346</v>
      </c>
      <c r="D94" s="18" t="s">
        <v>373</v>
      </c>
      <c r="E94" s="17">
        <v>2235.63</v>
      </c>
      <c r="F94" s="28">
        <v>2322.0100000000002</v>
      </c>
      <c r="H94" s="186"/>
      <c r="I94" s="18" t="s">
        <v>373</v>
      </c>
      <c r="J94" s="17">
        <v>759.44</v>
      </c>
      <c r="K94" s="28">
        <v>788.79</v>
      </c>
    </row>
    <row r="95" spans="2:11" x14ac:dyDescent="0.3">
      <c r="B95" s="181" t="s">
        <v>309</v>
      </c>
      <c r="C95" s="14" t="s">
        <v>343</v>
      </c>
      <c r="D95" s="14" t="s">
        <v>374</v>
      </c>
      <c r="E95" s="14"/>
      <c r="F95" s="15"/>
      <c r="H95" s="181" t="s">
        <v>309</v>
      </c>
      <c r="I95" s="14" t="s">
        <v>374</v>
      </c>
      <c r="J95" s="14"/>
      <c r="K95" s="15"/>
    </row>
    <row r="96" spans="2:11" x14ac:dyDescent="0.3">
      <c r="B96" s="182"/>
      <c r="C96" s="18" t="s">
        <v>344</v>
      </c>
      <c r="D96" s="18" t="s">
        <v>375</v>
      </c>
      <c r="E96" s="17">
        <v>1935.57</v>
      </c>
      <c r="F96" s="28">
        <v>2024.54</v>
      </c>
      <c r="H96" s="182"/>
      <c r="I96" s="18" t="s">
        <v>375</v>
      </c>
      <c r="J96" s="17">
        <v>657.51</v>
      </c>
      <c r="K96" s="28">
        <v>687.74</v>
      </c>
    </row>
    <row r="97" spans="2:12" x14ac:dyDescent="0.3">
      <c r="B97" s="182"/>
      <c r="C97" s="14" t="s">
        <v>345</v>
      </c>
      <c r="D97" s="14" t="s">
        <v>376</v>
      </c>
      <c r="E97" s="13">
        <v>2110.1799999999998</v>
      </c>
      <c r="F97" s="27">
        <v>2199.16</v>
      </c>
      <c r="H97" s="182"/>
      <c r="I97" s="14" t="s">
        <v>376</v>
      </c>
      <c r="J97" s="13">
        <v>716.83</v>
      </c>
      <c r="K97" s="27">
        <v>747.05</v>
      </c>
    </row>
    <row r="98" spans="2:12" x14ac:dyDescent="0.3">
      <c r="B98" s="183"/>
      <c r="C98" s="7" t="s">
        <v>346</v>
      </c>
      <c r="D98" s="7" t="s">
        <v>377</v>
      </c>
      <c r="E98" s="36">
        <v>2302.69</v>
      </c>
      <c r="F98" s="37">
        <v>2391.67</v>
      </c>
      <c r="H98" s="183"/>
      <c r="I98" s="7" t="s">
        <v>377</v>
      </c>
      <c r="J98" s="113">
        <v>782.23</v>
      </c>
      <c r="K98" s="114">
        <v>812.45</v>
      </c>
    </row>
    <row r="100" spans="2:12" x14ac:dyDescent="0.3">
      <c r="B100" t="s">
        <v>301</v>
      </c>
      <c r="H100" t="s">
        <v>396</v>
      </c>
    </row>
    <row r="101" spans="2:12" x14ac:dyDescent="0.3">
      <c r="B101" s="9" t="s">
        <v>229</v>
      </c>
      <c r="C101" s="10" t="s">
        <v>381</v>
      </c>
      <c r="D101" s="11" t="s">
        <v>300</v>
      </c>
      <c r="H101" s="9" t="s">
        <v>392</v>
      </c>
      <c r="I101" s="29" t="s">
        <v>387</v>
      </c>
      <c r="J101" s="125" t="s">
        <v>388</v>
      </c>
      <c r="K101" s="29" t="s">
        <v>389</v>
      </c>
      <c r="L101" s="30">
        <v>10</v>
      </c>
    </row>
    <row r="102" spans="2:12" x14ac:dyDescent="0.3">
      <c r="B102" s="22" t="s">
        <v>307</v>
      </c>
      <c r="C102" s="13">
        <v>1268.32</v>
      </c>
      <c r="D102" s="27">
        <v>1354.7</v>
      </c>
      <c r="H102" s="22" t="s">
        <v>393</v>
      </c>
      <c r="I102" s="14">
        <v>600.33000000000004</v>
      </c>
      <c r="J102" s="14">
        <v>660.36</v>
      </c>
      <c r="K102" s="14">
        <v>720.39</v>
      </c>
      <c r="L102" s="15">
        <v>780.42</v>
      </c>
    </row>
    <row r="103" spans="2:12" x14ac:dyDescent="0.3">
      <c r="B103" s="23" t="s">
        <v>308</v>
      </c>
      <c r="C103" s="17">
        <v>1396.04</v>
      </c>
      <c r="D103" s="28">
        <v>1482.43</v>
      </c>
      <c r="H103" s="23" t="s">
        <v>394</v>
      </c>
      <c r="I103" s="18">
        <v>728.59</v>
      </c>
      <c r="J103" s="18">
        <v>801.44</v>
      </c>
      <c r="K103" s="18">
        <v>874.3</v>
      </c>
      <c r="L103" s="19">
        <v>947.16</v>
      </c>
    </row>
    <row r="104" spans="2:12" x14ac:dyDescent="0.3">
      <c r="B104" s="20" t="s">
        <v>309</v>
      </c>
      <c r="C104" s="26">
        <v>1557.2</v>
      </c>
      <c r="D104" s="25">
        <v>1643.59</v>
      </c>
      <c r="H104" s="20" t="s">
        <v>395</v>
      </c>
      <c r="I104" s="3">
        <v>750.44</v>
      </c>
      <c r="J104" s="3">
        <v>825.49</v>
      </c>
      <c r="K104" s="3">
        <v>900.53</v>
      </c>
      <c r="L104" s="4">
        <v>975.58</v>
      </c>
    </row>
    <row r="106" spans="2:12" x14ac:dyDescent="0.3">
      <c r="B106" s="20" t="s">
        <v>378</v>
      </c>
      <c r="C106" s="26"/>
      <c r="D106" s="115">
        <v>0.3397</v>
      </c>
    </row>
    <row r="108" spans="2:12" x14ac:dyDescent="0.3">
      <c r="B108" t="s">
        <v>379</v>
      </c>
    </row>
    <row r="109" spans="2:12" x14ac:dyDescent="0.3">
      <c r="B109" s="9" t="s">
        <v>229</v>
      </c>
      <c r="C109" s="30" t="s">
        <v>380</v>
      </c>
    </row>
    <row r="110" spans="2:12" x14ac:dyDescent="0.3">
      <c r="B110" s="22" t="s">
        <v>307</v>
      </c>
      <c r="C110" s="72">
        <v>18.739999999999998</v>
      </c>
    </row>
    <row r="111" spans="2:12" x14ac:dyDescent="0.3">
      <c r="B111" s="23" t="s">
        <v>308</v>
      </c>
      <c r="C111" s="116">
        <v>25.54</v>
      </c>
    </row>
    <row r="112" spans="2:12" x14ac:dyDescent="0.3">
      <c r="B112" s="20" t="s">
        <v>309</v>
      </c>
      <c r="C112" s="117">
        <v>25.27</v>
      </c>
    </row>
  </sheetData>
  <sheetProtection password="EA26" sheet="1" objects="1" scenarios="1"/>
  <mergeCells count="6">
    <mergeCell ref="B87:B90"/>
    <mergeCell ref="B91:B94"/>
    <mergeCell ref="B95:B98"/>
    <mergeCell ref="H87:H90"/>
    <mergeCell ref="H91:H94"/>
    <mergeCell ref="H95:H98"/>
  </mergeCells>
  <pageMargins left="0.23622047244094491" right="0.23622047244094491" top="0.74803149606299213" bottom="0.74803149606299213" header="0.31496062992125984" footer="0.31496062992125984"/>
  <pageSetup paperSize="9" scale="91" fitToHeight="2" orientation="portrait" r:id="rId1"/>
  <headerFooter>
    <oddHeader>&amp;C&amp;A</oddHeader>
  </headerFooter>
  <rowBreaks count="1" manualBreakCount="1">
    <brk id="5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05"/>
  <sheetViews>
    <sheetView workbookViewId="0"/>
  </sheetViews>
  <sheetFormatPr baseColWidth="10" defaultRowHeight="14.4" x14ac:dyDescent="0.3"/>
  <cols>
    <col min="1" max="1" width="13.109375" bestFit="1" customWidth="1"/>
  </cols>
  <sheetData>
    <row r="1" spans="1:100" x14ac:dyDescent="0.3">
      <c r="A1" t="s">
        <v>89</v>
      </c>
      <c r="B1" t="s">
        <v>199</v>
      </c>
      <c r="C1" t="s">
        <v>119</v>
      </c>
      <c r="D1" t="s">
        <v>118</v>
      </c>
      <c r="E1" t="s">
        <v>120</v>
      </c>
      <c r="F1" t="s">
        <v>315</v>
      </c>
      <c r="G1" t="s">
        <v>438</v>
      </c>
      <c r="H1" t="s">
        <v>443</v>
      </c>
      <c r="I1" t="s">
        <v>339</v>
      </c>
      <c r="J1" t="s">
        <v>444</v>
      </c>
      <c r="K1" t="s">
        <v>121</v>
      </c>
      <c r="L1" t="s">
        <v>122</v>
      </c>
      <c r="M1" t="s">
        <v>123</v>
      </c>
      <c r="N1" t="s">
        <v>412</v>
      </c>
      <c r="O1" t="s">
        <v>413</v>
      </c>
      <c r="P1" t="s">
        <v>414</v>
      </c>
      <c r="Q1" t="s">
        <v>311</v>
      </c>
      <c r="R1" t="s">
        <v>312</v>
      </c>
      <c r="S1" t="s">
        <v>397</v>
      </c>
      <c r="T1" t="s">
        <v>403</v>
      </c>
      <c r="U1" t="s">
        <v>404</v>
      </c>
      <c r="V1" t="s">
        <v>405</v>
      </c>
      <c r="W1" t="s">
        <v>406</v>
      </c>
      <c r="X1" t="s">
        <v>124</v>
      </c>
      <c r="Y1" t="s">
        <v>125</v>
      </c>
      <c r="Z1" t="s">
        <v>126</v>
      </c>
      <c r="AA1" t="s">
        <v>127</v>
      </c>
      <c r="AB1" t="s">
        <v>128</v>
      </c>
      <c r="AC1" t="s">
        <v>439</v>
      </c>
      <c r="AD1" t="s">
        <v>129</v>
      </c>
      <c r="AE1" t="s">
        <v>130</v>
      </c>
      <c r="AF1" t="s">
        <v>131</v>
      </c>
      <c r="AG1" t="s">
        <v>132</v>
      </c>
      <c r="AH1" t="s">
        <v>133</v>
      </c>
      <c r="AI1" t="s">
        <v>218</v>
      </c>
      <c r="AJ1" t="s">
        <v>134</v>
      </c>
      <c r="AK1" t="s">
        <v>135</v>
      </c>
      <c r="AL1" t="s">
        <v>136</v>
      </c>
      <c r="AM1" t="s">
        <v>137</v>
      </c>
      <c r="AN1" t="s">
        <v>138</v>
      </c>
      <c r="AO1" t="s">
        <v>139</v>
      </c>
      <c r="AP1" t="s">
        <v>140</v>
      </c>
      <c r="AQ1" t="s">
        <v>141</v>
      </c>
      <c r="AR1" t="s">
        <v>142</v>
      </c>
      <c r="AS1" t="s">
        <v>143</v>
      </c>
      <c r="AT1" t="s">
        <v>144</v>
      </c>
      <c r="AU1" t="s">
        <v>145</v>
      </c>
      <c r="AV1" t="s">
        <v>146</v>
      </c>
      <c r="AW1" t="s">
        <v>147</v>
      </c>
      <c r="AX1" t="s">
        <v>148</v>
      </c>
      <c r="AY1" t="s">
        <v>149</v>
      </c>
      <c r="AZ1" t="s">
        <v>150</v>
      </c>
      <c r="BA1" t="s">
        <v>151</v>
      </c>
      <c r="BB1" t="s">
        <v>152</v>
      </c>
      <c r="BC1" t="s">
        <v>153</v>
      </c>
      <c r="BD1" t="s">
        <v>154</v>
      </c>
      <c r="BE1" t="s">
        <v>155</v>
      </c>
      <c r="BF1" t="s">
        <v>156</v>
      </c>
      <c r="BG1" t="s">
        <v>157</v>
      </c>
      <c r="BH1" t="s">
        <v>158</v>
      </c>
      <c r="BI1" t="s">
        <v>159</v>
      </c>
      <c r="BJ1" t="s">
        <v>160</v>
      </c>
      <c r="BK1" t="s">
        <v>161</v>
      </c>
      <c r="BL1" t="s">
        <v>162</v>
      </c>
      <c r="BM1" t="s">
        <v>163</v>
      </c>
      <c r="BN1" t="s">
        <v>164</v>
      </c>
      <c r="BO1" t="s">
        <v>165</v>
      </c>
      <c r="BP1" t="s">
        <v>166</v>
      </c>
      <c r="BQ1" t="s">
        <v>167</v>
      </c>
      <c r="BR1" t="s">
        <v>168</v>
      </c>
      <c r="BS1" t="s">
        <v>169</v>
      </c>
      <c r="BT1" t="s">
        <v>170</v>
      </c>
      <c r="BU1" t="s">
        <v>171</v>
      </c>
      <c r="BV1" t="s">
        <v>172</v>
      </c>
      <c r="BW1" t="s">
        <v>173</v>
      </c>
      <c r="BX1" t="s">
        <v>174</v>
      </c>
      <c r="BY1" t="s">
        <v>175</v>
      </c>
      <c r="BZ1" t="s">
        <v>176</v>
      </c>
      <c r="CA1" t="s">
        <v>177</v>
      </c>
      <c r="CB1" t="s">
        <v>178</v>
      </c>
      <c r="CC1" t="s">
        <v>179</v>
      </c>
      <c r="CD1" t="s">
        <v>180</v>
      </c>
      <c r="CE1" t="s">
        <v>181</v>
      </c>
      <c r="CF1" t="s">
        <v>182</v>
      </c>
      <c r="CG1" t="s">
        <v>183</v>
      </c>
      <c r="CH1" t="s">
        <v>184</v>
      </c>
      <c r="CI1" t="s">
        <v>185</v>
      </c>
      <c r="CJ1" t="s">
        <v>186</v>
      </c>
      <c r="CK1" t="s">
        <v>187</v>
      </c>
      <c r="CL1" t="s">
        <v>188</v>
      </c>
      <c r="CM1" t="s">
        <v>189</v>
      </c>
      <c r="CN1" t="s">
        <v>190</v>
      </c>
      <c r="CO1" t="s">
        <v>191</v>
      </c>
      <c r="CP1" t="s">
        <v>192</v>
      </c>
      <c r="CQ1" t="s">
        <v>193</v>
      </c>
      <c r="CR1" t="s">
        <v>195</v>
      </c>
      <c r="CS1" t="s">
        <v>194</v>
      </c>
      <c r="CT1" t="s">
        <v>196</v>
      </c>
      <c r="CU1" t="s">
        <v>197</v>
      </c>
      <c r="CV1" t="s">
        <v>440</v>
      </c>
    </row>
    <row r="2" spans="1:100" x14ac:dyDescent="0.3">
      <c r="B2" t="str">
        <f>$B$7</f>
        <v/>
      </c>
      <c r="C2" t="str">
        <f>$B$8</f>
        <v/>
      </c>
      <c r="D2" t="str">
        <f>$B$9</f>
        <v/>
      </c>
      <c r="E2" t="str">
        <f>$B$10</f>
        <v/>
      </c>
      <c r="F2" t="str">
        <f>$B$11</f>
        <v/>
      </c>
      <c r="G2">
        <f>$B$12</f>
        <v>0</v>
      </c>
      <c r="H2" s="106">
        <f>$B$13</f>
        <v>0</v>
      </c>
      <c r="I2">
        <f>$B$14</f>
        <v>0</v>
      </c>
      <c r="J2" s="106">
        <f>$B$15</f>
        <v>0</v>
      </c>
      <c r="K2" s="2">
        <f>$B$16</f>
        <v>0</v>
      </c>
      <c r="L2" s="2">
        <f>$B$17</f>
        <v>0</v>
      </c>
      <c r="M2" s="31">
        <f>$B$18</f>
        <v>0</v>
      </c>
      <c r="N2" s="147">
        <f>$B$19</f>
        <v>0</v>
      </c>
      <c r="O2" s="147">
        <f>$B$20</f>
        <v>0</v>
      </c>
      <c r="P2" s="147">
        <f>$B$21</f>
        <v>0</v>
      </c>
      <c r="Q2" s="31" t="str">
        <f>$B$22</f>
        <v/>
      </c>
      <c r="R2" s="31" t="str">
        <f>$B$23</f>
        <v/>
      </c>
      <c r="S2" s="31" t="str">
        <f>$B$24</f>
        <v/>
      </c>
      <c r="T2" s="31" t="str">
        <f>$B$25</f>
        <v/>
      </c>
      <c r="U2" s="31" t="str">
        <f>$B$26</f>
        <v/>
      </c>
      <c r="V2" s="31" t="str">
        <f>$B$27</f>
        <v/>
      </c>
      <c r="W2" s="31" t="str">
        <f>$B$28</f>
        <v/>
      </c>
      <c r="X2" s="2" t="str">
        <f>$B$29</f>
        <v/>
      </c>
      <c r="Y2">
        <f>$B$30</f>
        <v>0</v>
      </c>
      <c r="Z2">
        <f>$B$31</f>
        <v>1</v>
      </c>
      <c r="AA2">
        <f>$B$32</f>
        <v>1</v>
      </c>
      <c r="AB2">
        <f>$B$33</f>
        <v>1</v>
      </c>
      <c r="AC2" t="str">
        <f>$B$34</f>
        <v/>
      </c>
      <c r="AD2" t="str">
        <f>$B$35</f>
        <v/>
      </c>
      <c r="AE2" s="24">
        <f>$B$36</f>
        <v>0</v>
      </c>
      <c r="AF2" s="24">
        <f>$B$37</f>
        <v>0</v>
      </c>
      <c r="AG2" s="24">
        <f>$B$38</f>
        <v>0</v>
      </c>
      <c r="AH2" s="24">
        <f>$B$39</f>
        <v>0</v>
      </c>
      <c r="AI2" s="51">
        <f>$B$40</f>
        <v>0</v>
      </c>
      <c r="AJ2" s="2">
        <f>$B$41</f>
        <v>0</v>
      </c>
      <c r="AK2" s="2">
        <f>$B$42</f>
        <v>0</v>
      </c>
      <c r="AL2" s="2">
        <f>$B$43</f>
        <v>0</v>
      </c>
      <c r="AM2" s="2">
        <f>$B$44</f>
        <v>0</v>
      </c>
      <c r="AN2" s="2">
        <f>$B$45</f>
        <v>0</v>
      </c>
      <c r="AO2" s="2">
        <f>$B$46</f>
        <v>0</v>
      </c>
      <c r="AP2" s="2">
        <f>$B$47</f>
        <v>0</v>
      </c>
      <c r="AQ2" s="2">
        <f>$B$48</f>
        <v>0</v>
      </c>
      <c r="AR2" s="2">
        <f>$B$49</f>
        <v>0</v>
      </c>
      <c r="AS2" s="2">
        <f>$B$50</f>
        <v>0</v>
      </c>
      <c r="AT2" s="2">
        <f>$B$51</f>
        <v>0</v>
      </c>
      <c r="AU2" s="2">
        <f>$B$52</f>
        <v>0</v>
      </c>
      <c r="AV2" s="2">
        <f>$B$53</f>
        <v>0</v>
      </c>
      <c r="AW2" s="2">
        <f>$B$54</f>
        <v>0</v>
      </c>
      <c r="AX2" s="2">
        <f>$B$55</f>
        <v>0</v>
      </c>
      <c r="AY2" s="2">
        <f>$B$56</f>
        <v>0</v>
      </c>
      <c r="AZ2" s="2">
        <f>$B$57</f>
        <v>0</v>
      </c>
      <c r="BA2" s="2">
        <f>$B$58</f>
        <v>0</v>
      </c>
      <c r="BB2" s="2">
        <f>$B$59</f>
        <v>0</v>
      </c>
      <c r="BC2" s="2">
        <f>$B$60</f>
        <v>0</v>
      </c>
      <c r="BD2" s="2">
        <f>$B$61</f>
        <v>0</v>
      </c>
      <c r="BE2" s="2">
        <f>$B$62</f>
        <v>0</v>
      </c>
      <c r="BF2" s="2">
        <f>$B$63</f>
        <v>0</v>
      </c>
      <c r="BG2" s="2">
        <f>$B$64</f>
        <v>0</v>
      </c>
      <c r="BH2" s="2">
        <f>$B$65</f>
        <v>0</v>
      </c>
      <c r="BI2" s="2">
        <f>$B$66</f>
        <v>0</v>
      </c>
      <c r="BJ2" s="2">
        <f>$B$67</f>
        <v>0</v>
      </c>
      <c r="BK2" s="2">
        <f>$B$68</f>
        <v>0</v>
      </c>
      <c r="BL2" s="2">
        <f>$B$69</f>
        <v>0</v>
      </c>
      <c r="BM2" s="2">
        <f>$B$70</f>
        <v>0</v>
      </c>
      <c r="BN2" s="2">
        <f>$B$71</f>
        <v>0</v>
      </c>
      <c r="BO2" s="2">
        <f>$B$72</f>
        <v>0</v>
      </c>
      <c r="BP2" s="2">
        <f>$B$73</f>
        <v>0</v>
      </c>
      <c r="BQ2" s="2">
        <f>$B$74</f>
        <v>0</v>
      </c>
      <c r="BR2" s="2">
        <f>$B$75</f>
        <v>0</v>
      </c>
      <c r="BS2" s="2">
        <f>$B$76</f>
        <v>0</v>
      </c>
      <c r="BT2" s="2">
        <f>$B$77</f>
        <v>0</v>
      </c>
      <c r="BU2" s="2">
        <f>$B$78</f>
        <v>0</v>
      </c>
      <c r="BV2" s="2">
        <f>$B$79</f>
        <v>0</v>
      </c>
      <c r="BW2" s="2">
        <f>$B$80</f>
        <v>0</v>
      </c>
      <c r="BX2" s="2">
        <f>$B$81</f>
        <v>0</v>
      </c>
      <c r="BY2" s="2">
        <f>$B$82</f>
        <v>0</v>
      </c>
      <c r="BZ2" s="2">
        <f>$B$83</f>
        <v>0</v>
      </c>
      <c r="CA2" s="2">
        <f>$B$84</f>
        <v>0</v>
      </c>
      <c r="CB2" s="2">
        <f>$B$85</f>
        <v>0</v>
      </c>
      <c r="CC2" s="2">
        <f>$B$86</f>
        <v>0</v>
      </c>
      <c r="CD2" s="2">
        <f>$B$87</f>
        <v>0</v>
      </c>
      <c r="CE2" s="2">
        <f>$B$88</f>
        <v>0</v>
      </c>
      <c r="CF2" s="2">
        <f>$B$89</f>
        <v>0</v>
      </c>
      <c r="CG2" s="2">
        <f>$B$90</f>
        <v>0</v>
      </c>
      <c r="CH2" s="2">
        <f>$B$91</f>
        <v>0</v>
      </c>
      <c r="CI2" s="2">
        <f>$B$92</f>
        <v>0</v>
      </c>
      <c r="CJ2" s="2">
        <f>$B$93</f>
        <v>0</v>
      </c>
      <c r="CK2" s="2">
        <f>$B$94</f>
        <v>0</v>
      </c>
      <c r="CL2" s="2">
        <f>$B$95</f>
        <v>0</v>
      </c>
      <c r="CM2" s="2">
        <f>$B$96</f>
        <v>0</v>
      </c>
      <c r="CN2" s="2">
        <f>$B$97</f>
        <v>0</v>
      </c>
      <c r="CO2" s="2">
        <f>$B$98</f>
        <v>0</v>
      </c>
      <c r="CP2" s="2">
        <f>$B$99</f>
        <v>0</v>
      </c>
      <c r="CQ2" s="2">
        <f>$B$100</f>
        <v>0</v>
      </c>
      <c r="CR2" s="2">
        <f>$B$101</f>
        <v>0</v>
      </c>
      <c r="CS2" s="2">
        <f>$B$102</f>
        <v>0</v>
      </c>
      <c r="CT2" s="2">
        <f>$B$103</f>
        <v>0</v>
      </c>
      <c r="CU2" s="2">
        <f>$B$104</f>
        <v>0</v>
      </c>
      <c r="CV2">
        <f>$B$105</f>
        <v>0</v>
      </c>
    </row>
    <row r="7" spans="1:100" x14ac:dyDescent="0.3">
      <c r="A7" t="s">
        <v>199</v>
      </c>
      <c r="B7" t="str">
        <f>IF(Resumen!C2=0,"",Resumen!C2)</f>
        <v/>
      </c>
      <c r="D7" t="str">
        <f>$B$7</f>
        <v/>
      </c>
      <c r="F7" t="s">
        <v>56</v>
      </c>
    </row>
    <row r="8" spans="1:100" x14ac:dyDescent="0.3">
      <c r="A8" t="s">
        <v>119</v>
      </c>
      <c r="B8" t="str">
        <f>IF(Resumen!C3=0,"",Resumen!C3)</f>
        <v/>
      </c>
      <c r="D8" t="str">
        <f>$B$8</f>
        <v/>
      </c>
      <c r="F8" t="s">
        <v>85</v>
      </c>
    </row>
    <row r="9" spans="1:100" x14ac:dyDescent="0.3">
      <c r="A9" t="s">
        <v>118</v>
      </c>
      <c r="B9" t="str">
        <f>IF(Resumen!C4=0,"",Resumen!C4)</f>
        <v/>
      </c>
      <c r="D9" t="str">
        <f>$B$9</f>
        <v/>
      </c>
      <c r="F9" t="s">
        <v>219</v>
      </c>
    </row>
    <row r="10" spans="1:100" x14ac:dyDescent="0.3">
      <c r="A10" t="s">
        <v>120</v>
      </c>
      <c r="B10" t="str">
        <f>IF(Resumen!C5=0,"",Resumen!C5)</f>
        <v/>
      </c>
      <c r="D10" t="str">
        <f>$B$10</f>
        <v/>
      </c>
      <c r="F10" t="s">
        <v>220</v>
      </c>
    </row>
    <row r="11" spans="1:100" x14ac:dyDescent="0.3">
      <c r="A11" t="s">
        <v>315</v>
      </c>
      <c r="B11" t="str">
        <f>IF(Resumen!C6=0,"",Resumen!C6)</f>
        <v/>
      </c>
      <c r="D11" t="str">
        <f>$B$11</f>
        <v/>
      </c>
      <c r="F11" t="s">
        <v>316</v>
      </c>
    </row>
    <row r="12" spans="1:100" x14ac:dyDescent="0.3">
      <c r="A12" t="s">
        <v>438</v>
      </c>
      <c r="B12" s="106">
        <f>Resumen!C9</f>
        <v>0</v>
      </c>
      <c r="D12">
        <f>$B$12</f>
        <v>0</v>
      </c>
      <c r="F12" t="s">
        <v>338</v>
      </c>
    </row>
    <row r="13" spans="1:100" x14ac:dyDescent="0.3">
      <c r="A13" t="s">
        <v>443</v>
      </c>
      <c r="B13" s="106">
        <f>Resumen!D9</f>
        <v>0</v>
      </c>
      <c r="D13" s="106">
        <f>$B$13</f>
        <v>0</v>
      </c>
      <c r="F13" t="s">
        <v>445</v>
      </c>
    </row>
    <row r="14" spans="1:100" x14ac:dyDescent="0.3">
      <c r="A14" t="s">
        <v>339</v>
      </c>
      <c r="B14">
        <f>Resumen!C10</f>
        <v>0</v>
      </c>
      <c r="D14">
        <f>$B$14</f>
        <v>0</v>
      </c>
      <c r="F14" t="s">
        <v>340</v>
      </c>
    </row>
    <row r="15" spans="1:100" x14ac:dyDescent="0.3">
      <c r="A15" t="s">
        <v>444</v>
      </c>
      <c r="B15" s="106">
        <f>Resumen!$D$10</f>
        <v>0</v>
      </c>
      <c r="D15" s="106">
        <f>$B$15</f>
        <v>0</v>
      </c>
      <c r="F15" t="s">
        <v>446</v>
      </c>
    </row>
    <row r="16" spans="1:100" x14ac:dyDescent="0.3">
      <c r="A16" t="s">
        <v>121</v>
      </c>
      <c r="B16" s="2">
        <f>Resumen!J3</f>
        <v>0</v>
      </c>
      <c r="D16" s="2">
        <f>$B$16</f>
        <v>0</v>
      </c>
      <c r="F16" t="s">
        <v>221</v>
      </c>
    </row>
    <row r="17" spans="1:6" x14ac:dyDescent="0.3">
      <c r="A17" t="s">
        <v>122</v>
      </c>
      <c r="B17" s="2">
        <f>Resumen!K3</f>
        <v>0</v>
      </c>
      <c r="D17" s="2">
        <f>$B$17</f>
        <v>0</v>
      </c>
      <c r="F17" t="s">
        <v>222</v>
      </c>
    </row>
    <row r="18" spans="1:6" x14ac:dyDescent="0.3">
      <c r="A18" t="s">
        <v>123</v>
      </c>
      <c r="B18" s="31">
        <f>Resumen!L3</f>
        <v>0</v>
      </c>
      <c r="D18" s="31">
        <f>$B$18</f>
        <v>0</v>
      </c>
      <c r="F18" t="s">
        <v>223</v>
      </c>
    </row>
    <row r="19" spans="1:6" x14ac:dyDescent="0.3">
      <c r="A19" t="s">
        <v>412</v>
      </c>
      <c r="B19" s="147">
        <f>Resumen!D15</f>
        <v>0</v>
      </c>
      <c r="D19" s="147">
        <f>$B$19</f>
        <v>0</v>
      </c>
      <c r="F19" t="s">
        <v>415</v>
      </c>
    </row>
    <row r="20" spans="1:6" x14ac:dyDescent="0.3">
      <c r="A20" t="s">
        <v>413</v>
      </c>
      <c r="B20" s="147">
        <f>Resumen!D16</f>
        <v>0</v>
      </c>
      <c r="D20" s="147">
        <f>$B$20</f>
        <v>0</v>
      </c>
      <c r="F20" t="s">
        <v>416</v>
      </c>
    </row>
    <row r="21" spans="1:6" x14ac:dyDescent="0.3">
      <c r="A21" t="s">
        <v>414</v>
      </c>
      <c r="B21" s="147">
        <f>Resumen!D17</f>
        <v>0</v>
      </c>
      <c r="D21" s="147">
        <f>$B$21</f>
        <v>0</v>
      </c>
      <c r="F21" t="s">
        <v>417</v>
      </c>
    </row>
    <row r="22" spans="1:6" x14ac:dyDescent="0.3">
      <c r="A22" t="s">
        <v>311</v>
      </c>
      <c r="B22" s="31" t="str">
        <f>Resumen!J17</f>
        <v/>
      </c>
      <c r="D22" s="31" t="str">
        <f>$B$22</f>
        <v/>
      </c>
      <c r="F22" t="s">
        <v>313</v>
      </c>
    </row>
    <row r="23" spans="1:6" x14ac:dyDescent="0.3">
      <c r="A23" t="s">
        <v>312</v>
      </c>
      <c r="B23" s="31" t="str">
        <f>Resumen!J18</f>
        <v/>
      </c>
      <c r="D23" s="31" t="str">
        <f>$B$23</f>
        <v/>
      </c>
      <c r="F23" t="s">
        <v>314</v>
      </c>
    </row>
    <row r="24" spans="1:6" x14ac:dyDescent="0.3">
      <c r="A24" t="s">
        <v>397</v>
      </c>
      <c r="B24" s="31" t="str">
        <f>Resumen!L17</f>
        <v/>
      </c>
      <c r="D24" s="31" t="str">
        <f>$B$24</f>
        <v/>
      </c>
      <c r="F24" t="s">
        <v>398</v>
      </c>
    </row>
    <row r="25" spans="1:6" x14ac:dyDescent="0.3">
      <c r="A25" t="s">
        <v>403</v>
      </c>
      <c r="B25" s="31" t="str">
        <f>Resumen!J22</f>
        <v/>
      </c>
      <c r="D25" s="31" t="str">
        <f>$B$25</f>
        <v/>
      </c>
      <c r="F25" t="s">
        <v>399</v>
      </c>
    </row>
    <row r="26" spans="1:6" x14ac:dyDescent="0.3">
      <c r="A26" t="s">
        <v>404</v>
      </c>
      <c r="B26" s="31" t="str">
        <f>Resumen!J23</f>
        <v/>
      </c>
      <c r="D26" s="31" t="str">
        <f>$B$26</f>
        <v/>
      </c>
      <c r="F26" t="s">
        <v>400</v>
      </c>
    </row>
    <row r="27" spans="1:6" x14ac:dyDescent="0.3">
      <c r="A27" t="s">
        <v>405</v>
      </c>
      <c r="B27" s="31" t="str">
        <f>Resumen!J24</f>
        <v/>
      </c>
      <c r="D27" s="31" t="str">
        <f>$B$27</f>
        <v/>
      </c>
      <c r="F27" t="s">
        <v>401</v>
      </c>
    </row>
    <row r="28" spans="1:6" x14ac:dyDescent="0.3">
      <c r="A28" t="s">
        <v>406</v>
      </c>
      <c r="B28" s="31" t="str">
        <f>Resumen!J25</f>
        <v/>
      </c>
      <c r="D28" s="31" t="str">
        <f>$B$28</f>
        <v/>
      </c>
      <c r="F28" t="s">
        <v>402</v>
      </c>
    </row>
    <row r="29" spans="1:6" x14ac:dyDescent="0.3">
      <c r="A29" t="s">
        <v>124</v>
      </c>
      <c r="B29" s="2" t="str">
        <f>Resumen!K4</f>
        <v/>
      </c>
      <c r="D29" s="2" t="str">
        <f>$B$29</f>
        <v/>
      </c>
      <c r="F29" t="s">
        <v>224</v>
      </c>
    </row>
    <row r="30" spans="1:6" x14ac:dyDescent="0.3">
      <c r="A30" t="s">
        <v>125</v>
      </c>
      <c r="B30">
        <f>Resumen!E25</f>
        <v>0</v>
      </c>
      <c r="D30">
        <f>$B$30</f>
        <v>0</v>
      </c>
      <c r="F30" t="s">
        <v>225</v>
      </c>
    </row>
    <row r="31" spans="1:6" x14ac:dyDescent="0.3">
      <c r="A31" t="s">
        <v>126</v>
      </c>
      <c r="B31">
        <f>Resumen!E22</f>
        <v>1</v>
      </c>
      <c r="D31">
        <f>$B$31</f>
        <v>1</v>
      </c>
      <c r="F31" t="s">
        <v>226</v>
      </c>
    </row>
    <row r="32" spans="1:6" x14ac:dyDescent="0.3">
      <c r="A32" t="s">
        <v>127</v>
      </c>
      <c r="B32">
        <f>Resumen!E23</f>
        <v>1</v>
      </c>
      <c r="D32">
        <f>$B$32</f>
        <v>1</v>
      </c>
      <c r="F32" t="s">
        <v>227</v>
      </c>
    </row>
    <row r="33" spans="1:6" x14ac:dyDescent="0.3">
      <c r="A33" t="s">
        <v>128</v>
      </c>
      <c r="B33">
        <f>Resumen!E24</f>
        <v>1</v>
      </c>
      <c r="D33">
        <f>$B$33</f>
        <v>1</v>
      </c>
      <c r="F33" t="s">
        <v>228</v>
      </c>
    </row>
    <row r="34" spans="1:6" x14ac:dyDescent="0.3">
      <c r="A34" t="s">
        <v>439</v>
      </c>
      <c r="B34" t="str">
        <f>Resumen!J7</f>
        <v/>
      </c>
      <c r="D34" t="str">
        <f>$B$34</f>
        <v/>
      </c>
      <c r="F34" t="s">
        <v>84</v>
      </c>
    </row>
    <row r="35" spans="1:6" x14ac:dyDescent="0.3">
      <c r="A35" t="s">
        <v>129</v>
      </c>
      <c r="B35" t="str">
        <f>Resumen!L9</f>
        <v/>
      </c>
      <c r="D35" t="str">
        <f>$B$35</f>
        <v/>
      </c>
      <c r="F35" t="s">
        <v>229</v>
      </c>
    </row>
    <row r="36" spans="1:6" x14ac:dyDescent="0.3">
      <c r="A36" t="s">
        <v>130</v>
      </c>
      <c r="B36" s="24">
        <f>Resumen!D22</f>
        <v>0</v>
      </c>
      <c r="D36" s="24">
        <f>$B$36</f>
        <v>0</v>
      </c>
      <c r="F36" t="s">
        <v>230</v>
      </c>
    </row>
    <row r="37" spans="1:6" x14ac:dyDescent="0.3">
      <c r="A37" t="s">
        <v>131</v>
      </c>
      <c r="B37" s="24">
        <f>Resumen!D23</f>
        <v>0</v>
      </c>
      <c r="D37" s="24">
        <f>$B$37</f>
        <v>0</v>
      </c>
      <c r="F37" t="s">
        <v>231</v>
      </c>
    </row>
    <row r="38" spans="1:6" x14ac:dyDescent="0.3">
      <c r="A38" t="s">
        <v>132</v>
      </c>
      <c r="B38" s="24">
        <f>Resumen!D24</f>
        <v>0</v>
      </c>
      <c r="D38" s="24">
        <f>$B$38</f>
        <v>0</v>
      </c>
      <c r="F38" t="s">
        <v>232</v>
      </c>
    </row>
    <row r="39" spans="1:6" x14ac:dyDescent="0.3">
      <c r="A39" t="s">
        <v>133</v>
      </c>
      <c r="B39" s="24">
        <f>Resumen!D25</f>
        <v>0</v>
      </c>
      <c r="D39" s="24">
        <f>$B$39</f>
        <v>0</v>
      </c>
      <c r="F39" t="s">
        <v>233</v>
      </c>
    </row>
    <row r="40" spans="1:6" x14ac:dyDescent="0.3">
      <c r="A40" t="s">
        <v>218</v>
      </c>
      <c r="B40" s="51">
        <f>Resumen!J9</f>
        <v>0</v>
      </c>
      <c r="D40" s="51">
        <f>$B$40</f>
        <v>0</v>
      </c>
      <c r="F40" t="s">
        <v>234</v>
      </c>
    </row>
    <row r="41" spans="1:6" x14ac:dyDescent="0.3">
      <c r="A41" t="s">
        <v>134</v>
      </c>
      <c r="B41" s="2">
        <f>Resumen!C29</f>
        <v>0</v>
      </c>
      <c r="D41" s="2">
        <f>$B$41</f>
        <v>0</v>
      </c>
      <c r="F41" t="s">
        <v>249</v>
      </c>
    </row>
    <row r="42" spans="1:6" x14ac:dyDescent="0.3">
      <c r="A42" t="s">
        <v>135</v>
      </c>
      <c r="B42" s="2">
        <f>Resumen!C30</f>
        <v>0</v>
      </c>
      <c r="D42" s="2">
        <f>$B$42</f>
        <v>0</v>
      </c>
      <c r="F42" t="s">
        <v>235</v>
      </c>
    </row>
    <row r="43" spans="1:6" x14ac:dyDescent="0.3">
      <c r="A43" t="s">
        <v>136</v>
      </c>
      <c r="B43" s="2">
        <f>Resumen!C31</f>
        <v>0</v>
      </c>
      <c r="D43" s="2">
        <f>$B$43</f>
        <v>0</v>
      </c>
      <c r="F43" t="s">
        <v>236</v>
      </c>
    </row>
    <row r="44" spans="1:6" x14ac:dyDescent="0.3">
      <c r="A44" t="s">
        <v>137</v>
      </c>
      <c r="B44" s="2">
        <f>Resumen!C32</f>
        <v>0</v>
      </c>
      <c r="D44" s="2">
        <f>$B$44</f>
        <v>0</v>
      </c>
      <c r="F44" t="s">
        <v>237</v>
      </c>
    </row>
    <row r="45" spans="1:6" x14ac:dyDescent="0.3">
      <c r="A45" t="s">
        <v>138</v>
      </c>
      <c r="B45" s="2">
        <f>Resumen!C33</f>
        <v>0</v>
      </c>
      <c r="D45" s="2">
        <f>$B$45</f>
        <v>0</v>
      </c>
      <c r="F45" t="s">
        <v>238</v>
      </c>
    </row>
    <row r="46" spans="1:6" x14ac:dyDescent="0.3">
      <c r="A46" t="s">
        <v>139</v>
      </c>
      <c r="B46" s="2">
        <f>Resumen!C34</f>
        <v>0</v>
      </c>
      <c r="D46" s="2">
        <f>$B$46</f>
        <v>0</v>
      </c>
      <c r="F46" t="s">
        <v>239</v>
      </c>
    </row>
    <row r="47" spans="1:6" x14ac:dyDescent="0.3">
      <c r="A47" t="s">
        <v>140</v>
      </c>
      <c r="B47" s="2">
        <f>Resumen!C35</f>
        <v>0</v>
      </c>
      <c r="D47" s="2">
        <f>$B$47</f>
        <v>0</v>
      </c>
      <c r="F47" t="s">
        <v>240</v>
      </c>
    </row>
    <row r="48" spans="1:6" x14ac:dyDescent="0.3">
      <c r="A48" t="s">
        <v>141</v>
      </c>
      <c r="B48" s="2">
        <f>Resumen!C36</f>
        <v>0</v>
      </c>
      <c r="D48" s="2">
        <f>$B$48</f>
        <v>0</v>
      </c>
      <c r="F48" t="s">
        <v>241</v>
      </c>
    </row>
    <row r="49" spans="1:6" x14ac:dyDescent="0.3">
      <c r="A49" t="s">
        <v>142</v>
      </c>
      <c r="B49" s="2">
        <f>Resumen!C37</f>
        <v>0</v>
      </c>
      <c r="D49" s="2">
        <f>$B$49</f>
        <v>0</v>
      </c>
      <c r="F49" t="s">
        <v>242</v>
      </c>
    </row>
    <row r="50" spans="1:6" x14ac:dyDescent="0.3">
      <c r="A50" t="s">
        <v>143</v>
      </c>
      <c r="B50" s="2">
        <f>Resumen!C38</f>
        <v>0</v>
      </c>
      <c r="D50" s="2">
        <f>$B$50</f>
        <v>0</v>
      </c>
      <c r="F50" t="s">
        <v>243</v>
      </c>
    </row>
    <row r="51" spans="1:6" x14ac:dyDescent="0.3">
      <c r="A51" t="s">
        <v>144</v>
      </c>
      <c r="B51" s="2">
        <f>Resumen!C39</f>
        <v>0</v>
      </c>
      <c r="D51" s="2">
        <f>$B$51</f>
        <v>0</v>
      </c>
      <c r="F51" t="s">
        <v>244</v>
      </c>
    </row>
    <row r="52" spans="1:6" x14ac:dyDescent="0.3">
      <c r="A52" t="s">
        <v>145</v>
      </c>
      <c r="B52" s="2">
        <f>Resumen!C40</f>
        <v>0</v>
      </c>
      <c r="D52" s="2">
        <f>$B$52</f>
        <v>0</v>
      </c>
      <c r="F52" t="s">
        <v>245</v>
      </c>
    </row>
    <row r="53" spans="1:6" x14ac:dyDescent="0.3">
      <c r="A53" t="s">
        <v>146</v>
      </c>
      <c r="B53" s="2">
        <f>Resumen!C41</f>
        <v>0</v>
      </c>
      <c r="D53" s="2">
        <f>$B$53</f>
        <v>0</v>
      </c>
      <c r="F53" t="s">
        <v>246</v>
      </c>
    </row>
    <row r="54" spans="1:6" x14ac:dyDescent="0.3">
      <c r="A54" t="s">
        <v>147</v>
      </c>
      <c r="B54" s="2">
        <f>Resumen!C42</f>
        <v>0</v>
      </c>
      <c r="D54" s="2">
        <f>$B$54</f>
        <v>0</v>
      </c>
      <c r="F54" t="s">
        <v>247</v>
      </c>
    </row>
    <row r="55" spans="1:6" x14ac:dyDescent="0.3">
      <c r="A55" t="s">
        <v>148</v>
      </c>
      <c r="B55" s="2">
        <f>Resumen!C43</f>
        <v>0</v>
      </c>
      <c r="D55" s="2">
        <f>$B$55</f>
        <v>0</v>
      </c>
      <c r="F55" t="s">
        <v>248</v>
      </c>
    </row>
    <row r="56" spans="1:6" x14ac:dyDescent="0.3">
      <c r="A56" t="s">
        <v>149</v>
      </c>
      <c r="B56" s="2">
        <f>Resumen!D29</f>
        <v>0</v>
      </c>
      <c r="D56" s="2">
        <f>$B$56</f>
        <v>0</v>
      </c>
      <c r="F56" t="s">
        <v>250</v>
      </c>
    </row>
    <row r="57" spans="1:6" x14ac:dyDescent="0.3">
      <c r="A57" t="s">
        <v>150</v>
      </c>
      <c r="B57" s="2">
        <f>Resumen!D30</f>
        <v>0</v>
      </c>
      <c r="D57" s="2">
        <f>$B$57</f>
        <v>0</v>
      </c>
      <c r="F57" t="s">
        <v>251</v>
      </c>
    </row>
    <row r="58" spans="1:6" x14ac:dyDescent="0.3">
      <c r="A58" t="s">
        <v>151</v>
      </c>
      <c r="B58" s="2">
        <f>Resumen!D31</f>
        <v>0</v>
      </c>
      <c r="D58" s="2">
        <f>$B$58</f>
        <v>0</v>
      </c>
      <c r="F58" t="s">
        <v>252</v>
      </c>
    </row>
    <row r="59" spans="1:6" x14ac:dyDescent="0.3">
      <c r="A59" t="s">
        <v>152</v>
      </c>
      <c r="B59" s="2">
        <f>Resumen!D32</f>
        <v>0</v>
      </c>
      <c r="D59" s="2">
        <f>$B$59</f>
        <v>0</v>
      </c>
      <c r="F59" t="s">
        <v>253</v>
      </c>
    </row>
    <row r="60" spans="1:6" x14ac:dyDescent="0.3">
      <c r="A60" t="s">
        <v>153</v>
      </c>
      <c r="B60" s="2">
        <f>Resumen!D33</f>
        <v>0</v>
      </c>
      <c r="D60" s="2">
        <f>$B$60</f>
        <v>0</v>
      </c>
      <c r="F60" t="s">
        <v>254</v>
      </c>
    </row>
    <row r="61" spans="1:6" x14ac:dyDescent="0.3">
      <c r="A61" t="s">
        <v>154</v>
      </c>
      <c r="B61" s="2">
        <f>Resumen!D34</f>
        <v>0</v>
      </c>
      <c r="D61" s="2">
        <f>$B$61</f>
        <v>0</v>
      </c>
      <c r="F61" t="s">
        <v>255</v>
      </c>
    </row>
    <row r="62" spans="1:6" x14ac:dyDescent="0.3">
      <c r="A62" t="s">
        <v>155</v>
      </c>
      <c r="B62" s="2">
        <f>Resumen!D35</f>
        <v>0</v>
      </c>
      <c r="D62" s="2">
        <f>$B$62</f>
        <v>0</v>
      </c>
      <c r="F62" t="s">
        <v>256</v>
      </c>
    </row>
    <row r="63" spans="1:6" x14ac:dyDescent="0.3">
      <c r="A63" t="s">
        <v>156</v>
      </c>
      <c r="B63" s="2">
        <f>Resumen!D36</f>
        <v>0</v>
      </c>
      <c r="D63" s="2">
        <f>$B$63</f>
        <v>0</v>
      </c>
      <c r="F63" t="s">
        <v>257</v>
      </c>
    </row>
    <row r="64" spans="1:6" x14ac:dyDescent="0.3">
      <c r="A64" t="s">
        <v>157</v>
      </c>
      <c r="B64" s="2">
        <f>Resumen!D37</f>
        <v>0</v>
      </c>
      <c r="D64" s="2">
        <f>$B$64</f>
        <v>0</v>
      </c>
      <c r="F64" t="s">
        <v>258</v>
      </c>
    </row>
    <row r="65" spans="1:6" x14ac:dyDescent="0.3">
      <c r="A65" t="s">
        <v>158</v>
      </c>
      <c r="B65" s="2">
        <f>Resumen!D38</f>
        <v>0</v>
      </c>
      <c r="D65" s="2">
        <f>$B$65</f>
        <v>0</v>
      </c>
      <c r="F65" t="s">
        <v>259</v>
      </c>
    </row>
    <row r="66" spans="1:6" x14ac:dyDescent="0.3">
      <c r="A66" t="s">
        <v>159</v>
      </c>
      <c r="B66" s="2">
        <f>Resumen!D39</f>
        <v>0</v>
      </c>
      <c r="D66" s="2">
        <f>$B$66</f>
        <v>0</v>
      </c>
      <c r="F66" t="s">
        <v>260</v>
      </c>
    </row>
    <row r="67" spans="1:6" x14ac:dyDescent="0.3">
      <c r="A67" t="s">
        <v>160</v>
      </c>
      <c r="B67" s="2">
        <f>Resumen!D40</f>
        <v>0</v>
      </c>
      <c r="D67" s="2">
        <f>$B$67</f>
        <v>0</v>
      </c>
      <c r="F67" t="s">
        <v>261</v>
      </c>
    </row>
    <row r="68" spans="1:6" x14ac:dyDescent="0.3">
      <c r="A68" t="s">
        <v>161</v>
      </c>
      <c r="B68" s="2">
        <f>Resumen!D41</f>
        <v>0</v>
      </c>
      <c r="D68" s="2">
        <f>$B$68</f>
        <v>0</v>
      </c>
      <c r="F68" t="s">
        <v>262</v>
      </c>
    </row>
    <row r="69" spans="1:6" x14ac:dyDescent="0.3">
      <c r="A69" t="s">
        <v>162</v>
      </c>
      <c r="B69" s="2">
        <f>Resumen!D42</f>
        <v>0</v>
      </c>
      <c r="D69" s="2">
        <f>$B$69</f>
        <v>0</v>
      </c>
      <c r="F69" t="s">
        <v>263</v>
      </c>
    </row>
    <row r="70" spans="1:6" x14ac:dyDescent="0.3">
      <c r="A70" t="s">
        <v>163</v>
      </c>
      <c r="B70" s="2">
        <f>Resumen!D43</f>
        <v>0</v>
      </c>
      <c r="D70" s="2">
        <f>$B$70</f>
        <v>0</v>
      </c>
      <c r="F70" t="s">
        <v>264</v>
      </c>
    </row>
    <row r="71" spans="1:6" x14ac:dyDescent="0.3">
      <c r="A71" t="s">
        <v>164</v>
      </c>
      <c r="B71" s="2">
        <f>Resumen!E29</f>
        <v>0</v>
      </c>
      <c r="D71" s="2">
        <f>$B$71</f>
        <v>0</v>
      </c>
      <c r="F71" t="s">
        <v>265</v>
      </c>
    </row>
    <row r="72" spans="1:6" x14ac:dyDescent="0.3">
      <c r="A72" t="s">
        <v>165</v>
      </c>
      <c r="B72" s="2">
        <f>Resumen!E30</f>
        <v>0</v>
      </c>
      <c r="D72" s="2">
        <f>$B$72</f>
        <v>0</v>
      </c>
      <c r="F72" t="s">
        <v>266</v>
      </c>
    </row>
    <row r="73" spans="1:6" x14ac:dyDescent="0.3">
      <c r="A73" t="s">
        <v>166</v>
      </c>
      <c r="B73" s="2">
        <f>Resumen!E31</f>
        <v>0</v>
      </c>
      <c r="D73" s="2">
        <f>$B$73</f>
        <v>0</v>
      </c>
      <c r="F73" t="s">
        <v>267</v>
      </c>
    </row>
    <row r="74" spans="1:6" x14ac:dyDescent="0.3">
      <c r="A74" t="s">
        <v>167</v>
      </c>
      <c r="B74" s="2">
        <f>Resumen!E32</f>
        <v>0</v>
      </c>
      <c r="D74" s="2">
        <f>$B$74</f>
        <v>0</v>
      </c>
      <c r="F74" t="s">
        <v>268</v>
      </c>
    </row>
    <row r="75" spans="1:6" x14ac:dyDescent="0.3">
      <c r="A75" t="s">
        <v>168</v>
      </c>
      <c r="B75" s="2">
        <f>Resumen!E33</f>
        <v>0</v>
      </c>
      <c r="D75" s="2">
        <f>$B$75</f>
        <v>0</v>
      </c>
      <c r="F75" t="s">
        <v>269</v>
      </c>
    </row>
    <row r="76" spans="1:6" x14ac:dyDescent="0.3">
      <c r="A76" t="s">
        <v>169</v>
      </c>
      <c r="B76" s="2">
        <f>Resumen!E34</f>
        <v>0</v>
      </c>
      <c r="D76" s="2">
        <f>$B$76</f>
        <v>0</v>
      </c>
      <c r="F76" t="s">
        <v>270</v>
      </c>
    </row>
    <row r="77" spans="1:6" x14ac:dyDescent="0.3">
      <c r="A77" t="s">
        <v>170</v>
      </c>
      <c r="B77" s="2">
        <f>Resumen!E35</f>
        <v>0</v>
      </c>
      <c r="D77" s="2">
        <f>$B$77</f>
        <v>0</v>
      </c>
      <c r="F77" t="s">
        <v>271</v>
      </c>
    </row>
    <row r="78" spans="1:6" x14ac:dyDescent="0.3">
      <c r="A78" t="s">
        <v>171</v>
      </c>
      <c r="B78" s="2">
        <f>Resumen!E36</f>
        <v>0</v>
      </c>
      <c r="D78" s="2">
        <f>$B$78</f>
        <v>0</v>
      </c>
      <c r="F78" t="s">
        <v>272</v>
      </c>
    </row>
    <row r="79" spans="1:6" x14ac:dyDescent="0.3">
      <c r="A79" t="s">
        <v>172</v>
      </c>
      <c r="B79" s="2">
        <f>Resumen!E37</f>
        <v>0</v>
      </c>
      <c r="D79" s="2">
        <f>$B$79</f>
        <v>0</v>
      </c>
      <c r="F79" t="s">
        <v>273</v>
      </c>
    </row>
    <row r="80" spans="1:6" x14ac:dyDescent="0.3">
      <c r="A80" t="s">
        <v>173</v>
      </c>
      <c r="B80" s="2">
        <f>Resumen!E38</f>
        <v>0</v>
      </c>
      <c r="D80" s="2">
        <f>$B$80</f>
        <v>0</v>
      </c>
      <c r="F80" t="s">
        <v>274</v>
      </c>
    </row>
    <row r="81" spans="1:6" x14ac:dyDescent="0.3">
      <c r="A81" t="s">
        <v>174</v>
      </c>
      <c r="B81" s="2">
        <f>Resumen!E39</f>
        <v>0</v>
      </c>
      <c r="D81" s="2">
        <f>$B$81</f>
        <v>0</v>
      </c>
      <c r="F81" t="s">
        <v>275</v>
      </c>
    </row>
    <row r="82" spans="1:6" x14ac:dyDescent="0.3">
      <c r="A82" t="s">
        <v>175</v>
      </c>
      <c r="B82" s="2">
        <f>Resumen!E40</f>
        <v>0</v>
      </c>
      <c r="D82" s="2">
        <f>$B$82</f>
        <v>0</v>
      </c>
      <c r="F82" t="s">
        <v>276</v>
      </c>
    </row>
    <row r="83" spans="1:6" x14ac:dyDescent="0.3">
      <c r="A83" t="s">
        <v>176</v>
      </c>
      <c r="B83" s="2">
        <f>Resumen!E41</f>
        <v>0</v>
      </c>
      <c r="D83" s="2">
        <f>$B$83</f>
        <v>0</v>
      </c>
      <c r="F83" t="s">
        <v>277</v>
      </c>
    </row>
    <row r="84" spans="1:6" x14ac:dyDescent="0.3">
      <c r="A84" t="s">
        <v>177</v>
      </c>
      <c r="B84" s="2">
        <f>Resumen!E42</f>
        <v>0</v>
      </c>
      <c r="D84" s="2">
        <f>$B$84</f>
        <v>0</v>
      </c>
      <c r="F84" t="s">
        <v>278</v>
      </c>
    </row>
    <row r="85" spans="1:6" x14ac:dyDescent="0.3">
      <c r="A85" t="s">
        <v>178</v>
      </c>
      <c r="B85" s="2">
        <f>Resumen!E43</f>
        <v>0</v>
      </c>
      <c r="D85" s="2">
        <f>$B$85</f>
        <v>0</v>
      </c>
      <c r="F85" t="s">
        <v>279</v>
      </c>
    </row>
    <row r="86" spans="1:6" x14ac:dyDescent="0.3">
      <c r="A86" t="s">
        <v>179</v>
      </c>
      <c r="B86" s="2">
        <f>Resumen!F29</f>
        <v>0</v>
      </c>
      <c r="D86" s="2">
        <f>$B$86</f>
        <v>0</v>
      </c>
      <c r="F86" t="s">
        <v>280</v>
      </c>
    </row>
    <row r="87" spans="1:6" x14ac:dyDescent="0.3">
      <c r="A87" t="s">
        <v>180</v>
      </c>
      <c r="B87" s="2">
        <f>Resumen!F30</f>
        <v>0</v>
      </c>
      <c r="D87" s="2">
        <f>$B$87</f>
        <v>0</v>
      </c>
      <c r="F87" t="s">
        <v>281</v>
      </c>
    </row>
    <row r="88" spans="1:6" x14ac:dyDescent="0.3">
      <c r="A88" t="s">
        <v>181</v>
      </c>
      <c r="B88" s="2">
        <f>Resumen!F31</f>
        <v>0</v>
      </c>
      <c r="D88" s="2">
        <f>$B$88</f>
        <v>0</v>
      </c>
      <c r="F88" t="s">
        <v>282</v>
      </c>
    </row>
    <row r="89" spans="1:6" x14ac:dyDescent="0.3">
      <c r="A89" t="s">
        <v>182</v>
      </c>
      <c r="B89" s="2">
        <f>Resumen!F32</f>
        <v>0</v>
      </c>
      <c r="D89" s="2">
        <f>$B$89</f>
        <v>0</v>
      </c>
      <c r="F89" t="s">
        <v>283</v>
      </c>
    </row>
    <row r="90" spans="1:6" x14ac:dyDescent="0.3">
      <c r="A90" t="s">
        <v>183</v>
      </c>
      <c r="B90" s="2">
        <f>Resumen!F33</f>
        <v>0</v>
      </c>
      <c r="D90" s="2">
        <f>$B$90</f>
        <v>0</v>
      </c>
      <c r="F90" t="s">
        <v>284</v>
      </c>
    </row>
    <row r="91" spans="1:6" x14ac:dyDescent="0.3">
      <c r="A91" t="s">
        <v>184</v>
      </c>
      <c r="B91" s="2">
        <f>Resumen!F34</f>
        <v>0</v>
      </c>
      <c r="D91" s="2">
        <f>$B$91</f>
        <v>0</v>
      </c>
      <c r="F91" t="s">
        <v>285</v>
      </c>
    </row>
    <row r="92" spans="1:6" x14ac:dyDescent="0.3">
      <c r="A92" t="s">
        <v>185</v>
      </c>
      <c r="B92" s="2">
        <f>Resumen!F35</f>
        <v>0</v>
      </c>
      <c r="D92" s="2">
        <f>$B$92</f>
        <v>0</v>
      </c>
      <c r="F92" t="s">
        <v>286</v>
      </c>
    </row>
    <row r="93" spans="1:6" x14ac:dyDescent="0.3">
      <c r="A93" t="s">
        <v>186</v>
      </c>
      <c r="B93" s="2">
        <f>Resumen!F36</f>
        <v>0</v>
      </c>
      <c r="D93" s="2">
        <f>$B$93</f>
        <v>0</v>
      </c>
      <c r="F93" t="s">
        <v>287</v>
      </c>
    </row>
    <row r="94" spans="1:6" x14ac:dyDescent="0.3">
      <c r="A94" t="s">
        <v>187</v>
      </c>
      <c r="B94" s="2">
        <f>Resumen!F37</f>
        <v>0</v>
      </c>
      <c r="D94" s="2">
        <f>$B$94</f>
        <v>0</v>
      </c>
      <c r="F94" t="s">
        <v>288</v>
      </c>
    </row>
    <row r="95" spans="1:6" x14ac:dyDescent="0.3">
      <c r="A95" t="s">
        <v>188</v>
      </c>
      <c r="B95" s="2">
        <f>Resumen!F38</f>
        <v>0</v>
      </c>
      <c r="D95" s="2">
        <f>$B$95</f>
        <v>0</v>
      </c>
      <c r="F95" t="s">
        <v>289</v>
      </c>
    </row>
    <row r="96" spans="1:6" x14ac:dyDescent="0.3">
      <c r="A96" t="s">
        <v>189</v>
      </c>
      <c r="B96" s="2">
        <f>Resumen!F39</f>
        <v>0</v>
      </c>
      <c r="D96" s="2">
        <f>$B$96</f>
        <v>0</v>
      </c>
      <c r="F96" t="s">
        <v>290</v>
      </c>
    </row>
    <row r="97" spans="1:6" x14ac:dyDescent="0.3">
      <c r="A97" t="s">
        <v>190</v>
      </c>
      <c r="B97" s="2">
        <f>Resumen!F40</f>
        <v>0</v>
      </c>
      <c r="D97" s="2">
        <f>$B$97</f>
        <v>0</v>
      </c>
      <c r="F97" t="s">
        <v>291</v>
      </c>
    </row>
    <row r="98" spans="1:6" x14ac:dyDescent="0.3">
      <c r="A98" t="s">
        <v>191</v>
      </c>
      <c r="B98" s="2">
        <f>Resumen!F41</f>
        <v>0</v>
      </c>
      <c r="D98" s="2">
        <f>$B$98</f>
        <v>0</v>
      </c>
      <c r="F98" t="s">
        <v>292</v>
      </c>
    </row>
    <row r="99" spans="1:6" x14ac:dyDescent="0.3">
      <c r="A99" t="s">
        <v>192</v>
      </c>
      <c r="B99" s="2">
        <f>Resumen!F42</f>
        <v>0</v>
      </c>
      <c r="D99" s="2">
        <f>$B$99</f>
        <v>0</v>
      </c>
      <c r="F99" t="s">
        <v>293</v>
      </c>
    </row>
    <row r="100" spans="1:6" x14ac:dyDescent="0.3">
      <c r="A100" t="s">
        <v>193</v>
      </c>
      <c r="B100" s="2">
        <f>Resumen!F43</f>
        <v>0</v>
      </c>
      <c r="D100" s="2">
        <f>$B$100</f>
        <v>0</v>
      </c>
      <c r="F100" t="s">
        <v>294</v>
      </c>
    </row>
    <row r="101" spans="1:6" x14ac:dyDescent="0.3">
      <c r="A101" t="s">
        <v>195</v>
      </c>
      <c r="B101" s="2">
        <f>Resumen!J30</f>
        <v>0</v>
      </c>
      <c r="D101" s="2">
        <f>$B$101</f>
        <v>0</v>
      </c>
      <c r="F101" t="s">
        <v>295</v>
      </c>
    </row>
    <row r="102" spans="1:6" x14ac:dyDescent="0.3">
      <c r="A102" t="s">
        <v>194</v>
      </c>
      <c r="B102" s="2">
        <f>Resumen!K30</f>
        <v>0</v>
      </c>
      <c r="D102" s="2">
        <f>$B$102</f>
        <v>0</v>
      </c>
      <c r="F102" t="s">
        <v>296</v>
      </c>
    </row>
    <row r="103" spans="1:6" x14ac:dyDescent="0.3">
      <c r="A103" t="s">
        <v>196</v>
      </c>
      <c r="B103" s="2">
        <f>Resumen!J31</f>
        <v>0</v>
      </c>
      <c r="D103" s="2">
        <f>$B$103</f>
        <v>0</v>
      </c>
      <c r="F103" t="s">
        <v>297</v>
      </c>
    </row>
    <row r="104" spans="1:6" x14ac:dyDescent="0.3">
      <c r="A104" t="s">
        <v>197</v>
      </c>
      <c r="B104" s="2">
        <f>Resumen!K31</f>
        <v>0</v>
      </c>
      <c r="D104" s="2">
        <f>$B$104</f>
        <v>0</v>
      </c>
      <c r="F104" t="s">
        <v>298</v>
      </c>
    </row>
    <row r="105" spans="1:6" x14ac:dyDescent="0.3">
      <c r="A105" t="s">
        <v>440</v>
      </c>
      <c r="B105">
        <f>Resumen!L12</f>
        <v>0</v>
      </c>
      <c r="D105">
        <f>$B$105</f>
        <v>0</v>
      </c>
      <c r="F105" t="s">
        <v>441</v>
      </c>
    </row>
  </sheetData>
  <sheetProtection password="EA26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Resumen</vt:lpstr>
      <vt:lpstr>Personal Habitual</vt:lpstr>
      <vt:lpstr>Sustitución vacaciones</vt:lpstr>
      <vt:lpstr>Subcontratación</vt:lpstr>
      <vt:lpstr>Retrib Cui</vt:lpstr>
      <vt:lpstr>Grupos</vt:lpstr>
      <vt:lpstr>Exportación Datos</vt:lpstr>
      <vt:lpstr>'Personal Habitual'!Área_de_extracción</vt:lpstr>
      <vt:lpstr>Impt_AD</vt:lpstr>
      <vt:lpstr>'Personal Habitual'!Títulos_a_imprimir</vt:lpstr>
      <vt:lpstr>Subcontratación!Títulos_a_imprimir</vt:lpstr>
      <vt:lpstr>'Sustitución vacaciones'!Títulos_a_imprimir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2018-09-20T12:55:10Z</dcterms:created>
  <dcterms:modified xsi:type="dcterms:W3CDTF">2019-02-15T10:58:04Z</dcterms:modified>
</cp:coreProperties>
</file>