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L:\02. EN LICITACIÓN\01. LICITACIONES\CONCURSOS\SEGURIDAD\2025\02. Condiciones Reguladoras\"/>
    </mc:Choice>
  </mc:AlternateContent>
  <xr:revisionPtr revIDLastSave="0" documentId="13_ncr:1_{56370BB7-6FEC-42D2-A2A9-8BF8E6DB54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cio licitación LOTE 1 REFUND" sheetId="4" r:id="rId1"/>
    <sheet name="Precio licitación LOTE 2 REFUND" sheetId="5" r:id="rId2"/>
    <sheet name="Precio licitación LOTE 3 REFUND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2" i="5" l="1"/>
  <c r="U31" i="5"/>
  <c r="S32" i="5"/>
  <c r="S31" i="5"/>
  <c r="V32" i="5"/>
  <c r="V31" i="5"/>
  <c r="T32" i="5"/>
  <c r="T31" i="5"/>
  <c r="R32" i="5"/>
  <c r="R31" i="5"/>
  <c r="O32" i="5"/>
  <c r="O31" i="5"/>
  <c r="P32" i="5"/>
  <c r="P31" i="5"/>
  <c r="Q32" i="5"/>
  <c r="Q31" i="5"/>
  <c r="N32" i="5"/>
  <c r="L32" i="5"/>
  <c r="J32" i="5"/>
  <c r="N31" i="5"/>
  <c r="L31" i="5"/>
  <c r="J31" i="5"/>
  <c r="P15" i="5"/>
  <c r="P14" i="5"/>
  <c r="P13" i="5"/>
  <c r="U14" i="5"/>
  <c r="U15" i="5"/>
  <c r="U13" i="5"/>
  <c r="S14" i="5"/>
  <c r="S15" i="5"/>
  <c r="S13" i="5"/>
  <c r="Q14" i="5"/>
  <c r="Q15" i="5"/>
  <c r="Q13" i="5"/>
  <c r="J14" i="5"/>
  <c r="R14" i="5" s="1"/>
  <c r="J15" i="5"/>
  <c r="R15" i="5" s="1"/>
  <c r="J13" i="5"/>
  <c r="R13" i="5" s="1"/>
  <c r="R7" i="5"/>
  <c r="T7" i="5" s="1"/>
  <c r="V7" i="5" s="1"/>
  <c r="G8" i="1"/>
  <c r="G5" i="1"/>
  <c r="G4" i="1"/>
  <c r="O14" i="5"/>
  <c r="O15" i="5"/>
  <c r="O13" i="5"/>
  <c r="L13" i="5" l="1"/>
  <c r="L15" i="5"/>
  <c r="L14" i="5"/>
  <c r="G11" i="1"/>
  <c r="G13" i="1" s="1"/>
  <c r="Y13" i="4"/>
  <c r="Y12" i="4"/>
  <c r="Y11" i="4"/>
  <c r="W13" i="4"/>
  <c r="W12" i="4"/>
  <c r="W11" i="4"/>
  <c r="U13" i="4"/>
  <c r="U12" i="4"/>
  <c r="U11" i="4"/>
  <c r="S13" i="4"/>
  <c r="S12" i="4"/>
  <c r="S11" i="4"/>
  <c r="S26" i="5"/>
  <c r="U26" i="5"/>
  <c r="P26" i="5"/>
  <c r="T12" i="4"/>
  <c r="T13" i="4"/>
  <c r="T11" i="4"/>
  <c r="M12" i="4"/>
  <c r="O12" i="4" s="1"/>
  <c r="Q12" i="4" s="1"/>
  <c r="M13" i="4"/>
  <c r="O13" i="4" s="1"/>
  <c r="Q13" i="4" s="1"/>
  <c r="M11" i="4"/>
  <c r="O11" i="4" s="1"/>
  <c r="Q11" i="4" s="1"/>
  <c r="Z11" i="4" s="1"/>
  <c r="R8" i="5"/>
  <c r="T8" i="5" s="1"/>
  <c r="V8" i="5" s="1"/>
  <c r="R6" i="5"/>
  <c r="T6" i="5" s="1"/>
  <c r="V6" i="5" s="1"/>
  <c r="V5" i="4"/>
  <c r="X5" i="4" s="1"/>
  <c r="Z5" i="4" s="1"/>
  <c r="V6" i="4"/>
  <c r="X6" i="4" s="1"/>
  <c r="Z6" i="4" s="1"/>
  <c r="V4" i="4"/>
  <c r="X4" i="4" s="1"/>
  <c r="Z4" i="4" s="1"/>
  <c r="T15" i="5" l="1"/>
  <c r="N15" i="5"/>
  <c r="V15" i="5" s="1"/>
  <c r="T14" i="5"/>
  <c r="N14" i="5"/>
  <c r="V14" i="5" s="1"/>
  <c r="N13" i="5"/>
  <c r="V13" i="5" s="1"/>
  <c r="T13" i="5"/>
  <c r="P33" i="5"/>
  <c r="P35" i="5" s="1"/>
  <c r="X11" i="4"/>
  <c r="V11" i="4"/>
  <c r="Z13" i="4"/>
  <c r="X12" i="4"/>
  <c r="V13" i="4"/>
  <c r="Y10" i="4"/>
  <c r="Y15" i="4" s="1"/>
  <c r="Z12" i="4"/>
  <c r="X13" i="4"/>
  <c r="V12" i="4"/>
  <c r="T26" i="5"/>
  <c r="V26" i="5"/>
  <c r="R26" i="5"/>
  <c r="P16" i="5"/>
  <c r="P18" i="5" s="1"/>
  <c r="U10" i="4"/>
  <c r="U15" i="4" s="1"/>
  <c r="Q26" i="5"/>
  <c r="O26" i="5"/>
  <c r="P37" i="5" l="1"/>
  <c r="W10" i="4"/>
  <c r="W15" i="4" s="1"/>
  <c r="R33" i="5"/>
  <c r="R35" i="5" s="1"/>
  <c r="T33" i="5"/>
  <c r="T35" i="5" s="1"/>
  <c r="V33" i="5"/>
  <c r="V35" i="5" s="1"/>
  <c r="R16" i="5"/>
  <c r="R18" i="5" s="1"/>
  <c r="V16" i="5"/>
  <c r="V18" i="5" s="1"/>
  <c r="T16" i="5"/>
  <c r="T18" i="5" s="1"/>
  <c r="Z10" i="4"/>
  <c r="Z15" i="4" s="1"/>
  <c r="V10" i="4"/>
  <c r="V15" i="4" s="1"/>
  <c r="X10" i="4"/>
  <c r="X15" i="4" s="1"/>
  <c r="O16" i="5"/>
  <c r="O18" i="5" s="1"/>
  <c r="Q16" i="5"/>
  <c r="Q18" i="5" s="1"/>
  <c r="O33" i="5"/>
  <c r="O35" i="5" s="1"/>
  <c r="T37" i="5" l="1"/>
  <c r="V37" i="5"/>
  <c r="R37" i="5"/>
  <c r="Q33" i="5"/>
  <c r="Q35" i="5" s="1"/>
  <c r="Q37" i="5" s="1"/>
  <c r="U33" i="5"/>
  <c r="U35" i="5" s="1"/>
  <c r="S33" i="5"/>
  <c r="S35" i="5" s="1"/>
  <c r="O37" i="5"/>
  <c r="S16" i="5"/>
  <c r="S18" i="5" s="1"/>
  <c r="S37" i="5" l="1"/>
  <c r="U16" i="5"/>
  <c r="U18" i="5" s="1"/>
  <c r="U37" i="5" l="1"/>
  <c r="W37" i="5" s="1"/>
  <c r="W38" i="5" l="1"/>
  <c r="S10" i="4"/>
  <c r="S15" i="4" s="1"/>
  <c r="AA15" i="4" s="1"/>
  <c r="T10" i="4" l="1"/>
  <c r="T15" i="4" s="1"/>
  <c r="AA17" i="4" s="1"/>
</calcChain>
</file>

<file path=xl/sharedStrings.xml><?xml version="1.0" encoding="utf-8"?>
<sst xmlns="http://schemas.openxmlformats.org/spreadsheetml/2006/main" count="207" uniqueCount="74">
  <si>
    <t>h/día</t>
  </si>
  <si>
    <t>s/a</t>
  </si>
  <si>
    <t>c/a</t>
  </si>
  <si>
    <t>fijo</t>
  </si>
  <si>
    <t>Año 1</t>
  </si>
  <si>
    <t>Año 2</t>
  </si>
  <si>
    <t>Año 3</t>
  </si>
  <si>
    <t>Año 4</t>
  </si>
  <si>
    <t>NASERTIC</t>
  </si>
  <si>
    <t>NASUVINSA</t>
  </si>
  <si>
    <t>Edificio Tracasa</t>
  </si>
  <si>
    <t>Horas/servicio</t>
  </si>
  <si>
    <t>Días/año</t>
  </si>
  <si>
    <t>Arma</t>
  </si>
  <si>
    <t>Baluarte. Seguridad</t>
  </si>
  <si>
    <t>VS</t>
  </si>
  <si>
    <t>Variable</t>
  </si>
  <si>
    <t>h/año</t>
  </si>
  <si>
    <t>LD</t>
  </si>
  <si>
    <t>LN - FD</t>
  </si>
  <si>
    <t>SEGURIDAD</t>
  </si>
  <si>
    <t>AUXILIARES</t>
  </si>
  <si>
    <t xml:space="preserve">Tramo </t>
  </si>
  <si>
    <t>Previsión horas</t>
  </si>
  <si>
    <t>€/año</t>
  </si>
  <si>
    <t>años</t>
  </si>
  <si>
    <t>Frecuencia</t>
  </si>
  <si>
    <t>variab.</t>
  </si>
  <si>
    <t>FN</t>
  </si>
  <si>
    <t>Fijo</t>
  </si>
  <si>
    <t>Baluarte. Auxiliares</t>
  </si>
  <si>
    <t>Normal</t>
  </si>
  <si>
    <t>Nocturno</t>
  </si>
  <si>
    <t>Precio ofertado</t>
  </si>
  <si>
    <t>Precio máximo</t>
  </si>
  <si>
    <t>Precio total ofertado</t>
  </si>
  <si>
    <t>Precio total anual (variable)</t>
  </si>
  <si>
    <t>Precio ofertado anual seguridad (fijo + variable)</t>
  </si>
  <si>
    <t>Precio ofertado anual (fijo)</t>
  </si>
  <si>
    <t>Precio ofertado anual (variable)</t>
  </si>
  <si>
    <t>Precio ofertado anual auxiliares (fijo + variable)</t>
  </si>
  <si>
    <t>Precio ofertado  LOTE 2</t>
  </si>
  <si>
    <t>Precio ofer.</t>
  </si>
  <si>
    <t>Precio máx.</t>
  </si>
  <si>
    <t>OTROS</t>
  </si>
  <si>
    <t>Servicio variable</t>
  </si>
  <si>
    <t>(sin arma / sin antigüedad)</t>
  </si>
  <si>
    <t>Baluarte, Arena, Otros</t>
  </si>
  <si>
    <t>Baluarte, Arena, Tracasa, otros</t>
  </si>
  <si>
    <t>Precio ofertado €/h para servicios variables</t>
  </si>
  <si>
    <t>Calle Orcoyen</t>
  </si>
  <si>
    <t>Pamplona</t>
  </si>
  <si>
    <t>Tudela</t>
  </si>
  <si>
    <t>Estimación</t>
  </si>
  <si>
    <t>Mantenimiento preventivo y conexión a CRA</t>
  </si>
  <si>
    <t>Descuento mínimo</t>
  </si>
  <si>
    <t>Mano  de obra. Mantenimientos correctivos</t>
  </si>
  <si>
    <t>Mano de obra. Instalaciones de seguridad</t>
  </si>
  <si>
    <t>Gasto estimado en trabajos de instalación
(estimación potencial gasto en materiales)</t>
  </si>
  <si>
    <t>Total vigencia AM</t>
  </si>
  <si>
    <t>Total, en euros</t>
  </si>
  <si>
    <t xml:space="preserve">Mano de obra </t>
  </si>
  <si>
    <t>Instalación material / servicios</t>
  </si>
  <si>
    <t>Precio 
máximo (€/h)</t>
  </si>
  <si>
    <t>Subtotal</t>
  </si>
  <si>
    <t xml:space="preserve"> horas/año</t>
  </si>
  <si>
    <t>Todos los días del año (365)</t>
  </si>
  <si>
    <t>Días de apertura (estimación anual, a riesgo y ventura, 230 días)</t>
  </si>
  <si>
    <t>Edificio Tracasa. Auxiliares</t>
  </si>
  <si>
    <t>Total máx (€)</t>
  </si>
  <si>
    <t>Navarra. Arena. Seguridad</t>
  </si>
  <si>
    <t>ANEXO III REFUNDIDO (PRECIO DE LICITACIÓN LOTE 1)</t>
  </si>
  <si>
    <t>ANEXO III REFUNDIDO (PRECIO LICITACIÓN LOTE 2)</t>
  </si>
  <si>
    <t>ANEXO III REFUNDIDO (PRECIO LICITACIÓN LOTE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</si>
</sst>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3" fillId="4" borderId="0" xfId="0" applyFont="1" applyFill="1"/>
    <xf numFmtId="0" fontId="0" fillId="4" borderId="0" xfId="0" applyFill="1"/>
    <xf numFmtId="2" fontId="2" fillId="2" borderId="1" xfId="0" applyNumberFormat="1" applyFont="1" applyFill="1" applyBorder="1" applyAlignment="1" applyProtection="1">
      <alignment horizontal="center"/>
      <protection locked="0"/>
    </xf>
    <xf numFmtId="43" fontId="0" fillId="2" borderId="1" xfId="1" applyFont="1" applyFill="1" applyBorder="1" applyAlignment="1" applyProtection="1">
      <alignment horizontal="center"/>
      <protection locked="0"/>
    </xf>
    <xf numFmtId="0" fontId="6" fillId="4" borderId="0" xfId="0" applyFont="1" applyFill="1"/>
    <xf numFmtId="43" fontId="0" fillId="2" borderId="7" xfId="1" applyFont="1" applyFill="1" applyBorder="1" applyAlignment="1" applyProtection="1">
      <alignment horizontal="center"/>
      <protection locked="0"/>
    </xf>
    <xf numFmtId="0" fontId="0" fillId="4" borderId="0" xfId="0" applyFill="1" applyAlignment="1">
      <alignment vertical="center"/>
    </xf>
    <xf numFmtId="0" fontId="0" fillId="4" borderId="1" xfId="0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3" fontId="0" fillId="4" borderId="0" xfId="0" applyNumberFormat="1" applyFill="1" applyAlignment="1">
      <alignment vertical="center"/>
    </xf>
    <xf numFmtId="9" fontId="0" fillId="4" borderId="0" xfId="1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right" vertical="center"/>
    </xf>
    <xf numFmtId="0" fontId="2" fillId="4" borderId="0" xfId="0" applyFont="1" applyFill="1" applyAlignment="1">
      <alignment vertical="center"/>
    </xf>
    <xf numFmtId="3" fontId="0" fillId="4" borderId="0" xfId="0" applyNumberFormat="1" applyFill="1" applyAlignment="1">
      <alignment horizontal="center" vertical="center"/>
    </xf>
    <xf numFmtId="0" fontId="0" fillId="8" borderId="3" xfId="0" applyFill="1" applyBorder="1" applyAlignment="1">
      <alignment horizontal="center" vertical="center" wrapText="1"/>
    </xf>
    <xf numFmtId="9" fontId="0" fillId="8" borderId="3" xfId="1" applyNumberFormat="1" applyFon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/>
    </xf>
    <xf numFmtId="3" fontId="2" fillId="6" borderId="1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7" fillId="4" borderId="0" xfId="0" applyFont="1" applyFill="1"/>
    <xf numFmtId="0" fontId="8" fillId="4" borderId="0" xfId="0" applyFont="1" applyFill="1"/>
    <xf numFmtId="0" fontId="7" fillId="4" borderId="0" xfId="0" applyFont="1" applyFill="1" applyAlignment="1">
      <alignment horizontal="center"/>
    </xf>
    <xf numFmtId="0" fontId="0" fillId="4" borderId="0" xfId="0" applyFill="1" applyAlignment="1">
      <alignment wrapText="1"/>
    </xf>
    <xf numFmtId="0" fontId="0" fillId="4" borderId="0" xfId="0" applyFill="1" applyAlignment="1">
      <alignment horizontal="center" wrapText="1"/>
    </xf>
    <xf numFmtId="10" fontId="0" fillId="4" borderId="9" xfId="0" applyNumberFormat="1" applyFill="1" applyBorder="1" applyAlignment="1">
      <alignment horizontal="center" wrapText="1"/>
    </xf>
    <xf numFmtId="10" fontId="2" fillId="8" borderId="5" xfId="0" applyNumberFormat="1" applyFont="1" applyFill="1" applyBorder="1" applyAlignment="1">
      <alignment horizontal="center" wrapText="1"/>
    </xf>
    <xf numFmtId="0" fontId="0" fillId="4" borderId="0" xfId="0" applyFill="1" applyAlignment="1">
      <alignment horizontal="left"/>
    </xf>
    <xf numFmtId="43" fontId="2" fillId="8" borderId="2" xfId="1" applyFont="1" applyFill="1" applyBorder="1" applyAlignment="1" applyProtection="1">
      <alignment horizontal="center"/>
    </xf>
    <xf numFmtId="43" fontId="0" fillId="4" borderId="0" xfId="1" applyFont="1" applyFill="1" applyAlignment="1" applyProtection="1">
      <alignment horizontal="center"/>
    </xf>
    <xf numFmtId="43" fontId="0" fillId="4" borderId="7" xfId="1" applyFont="1" applyFill="1" applyBorder="1" applyAlignment="1" applyProtection="1">
      <alignment horizontal="center"/>
    </xf>
    <xf numFmtId="43" fontId="2" fillId="4" borderId="2" xfId="1" applyFont="1" applyFill="1" applyBorder="1" applyAlignment="1" applyProtection="1">
      <alignment horizontal="center"/>
    </xf>
    <xf numFmtId="43" fontId="5" fillId="4" borderId="7" xfId="1" applyFont="1" applyFill="1" applyBorder="1" applyAlignment="1" applyProtection="1">
      <alignment horizontal="center"/>
    </xf>
    <xf numFmtId="43" fontId="5" fillId="4" borderId="2" xfId="1" applyFont="1" applyFill="1" applyBorder="1" applyAlignment="1" applyProtection="1">
      <alignment horizontal="center"/>
    </xf>
    <xf numFmtId="0" fontId="0" fillId="4" borderId="0" xfId="0" applyFill="1" applyAlignment="1">
      <alignment horizontal="left" vertical="top" wrapText="1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horizontal="center" vertical="top" wrapText="1"/>
    </xf>
    <xf numFmtId="2" fontId="2" fillId="8" borderId="1" xfId="0" applyNumberFormat="1" applyFont="1" applyFill="1" applyBorder="1" applyAlignment="1">
      <alignment horizontal="center"/>
    </xf>
    <xf numFmtId="43" fontId="4" fillId="4" borderId="7" xfId="1" applyFont="1" applyFill="1" applyBorder="1" applyAlignment="1" applyProtection="1">
      <alignment horizontal="center"/>
    </xf>
    <xf numFmtId="43" fontId="4" fillId="4" borderId="2" xfId="1" applyFont="1" applyFill="1" applyBorder="1" applyAlignment="1" applyProtection="1">
      <alignment horizontal="center"/>
    </xf>
    <xf numFmtId="43" fontId="1" fillId="4" borderId="7" xfId="1" applyFont="1" applyFill="1" applyBorder="1" applyAlignment="1" applyProtection="1">
      <alignment horizontal="center"/>
    </xf>
    <xf numFmtId="43" fontId="4" fillId="4" borderId="8" xfId="1" applyFont="1" applyFill="1" applyBorder="1" applyAlignment="1" applyProtection="1">
      <alignment horizontal="center"/>
    </xf>
    <xf numFmtId="43" fontId="4" fillId="4" borderId="6" xfId="1" applyFont="1" applyFill="1" applyBorder="1" applyAlignment="1" applyProtection="1">
      <alignment horizontal="center"/>
    </xf>
    <xf numFmtId="43" fontId="2" fillId="6" borderId="1" xfId="1" applyFont="1" applyFill="1" applyBorder="1" applyAlignment="1" applyProtection="1">
      <alignment horizontal="center"/>
    </xf>
    <xf numFmtId="164" fontId="7" fillId="4" borderId="0" xfId="0" applyNumberFormat="1" applyFont="1" applyFill="1"/>
    <xf numFmtId="0" fontId="0" fillId="0" borderId="0" xfId="0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2" fillId="4" borderId="0" xfId="0" applyFont="1" applyFill="1"/>
    <xf numFmtId="0" fontId="2" fillId="5" borderId="0" xfId="0" applyFont="1" applyFill="1"/>
    <xf numFmtId="0" fontId="0" fillId="5" borderId="0" xfId="0" applyFill="1"/>
    <xf numFmtId="43" fontId="0" fillId="4" borderId="1" xfId="1" applyFont="1" applyFill="1" applyBorder="1" applyAlignment="1" applyProtection="1">
      <alignment horizontal="center"/>
    </xf>
    <xf numFmtId="3" fontId="0" fillId="4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43" fontId="5" fillId="4" borderId="1" xfId="1" applyFont="1" applyFill="1" applyBorder="1" applyAlignment="1" applyProtection="1">
      <alignment horizontal="center"/>
    </xf>
    <xf numFmtId="43" fontId="5" fillId="4" borderId="0" xfId="1" applyFont="1" applyFill="1" applyAlignment="1" applyProtection="1">
      <alignment horizontal="center"/>
    </xf>
    <xf numFmtId="43" fontId="2" fillId="4" borderId="0" xfId="1" applyFont="1" applyFill="1" applyAlignment="1" applyProtection="1">
      <alignment horizontal="right"/>
    </xf>
    <xf numFmtId="43" fontId="2" fillId="4" borderId="0" xfId="1" applyFont="1" applyFill="1" applyAlignment="1" applyProtection="1">
      <alignment horizontal="center"/>
    </xf>
    <xf numFmtId="0" fontId="0" fillId="7" borderId="0" xfId="0" applyFill="1"/>
    <xf numFmtId="2" fontId="0" fillId="7" borderId="0" xfId="0" applyNumberFormat="1" applyFill="1" applyAlignment="1">
      <alignment horizontal="center"/>
    </xf>
    <xf numFmtId="43" fontId="0" fillId="7" borderId="0" xfId="1" applyFont="1" applyFill="1" applyAlignment="1" applyProtection="1">
      <alignment horizontal="center"/>
    </xf>
    <xf numFmtId="43" fontId="2" fillId="7" borderId="0" xfId="1" applyFont="1" applyFill="1" applyAlignment="1" applyProtection="1">
      <alignment horizontal="right"/>
    </xf>
    <xf numFmtId="43" fontId="2" fillId="7" borderId="0" xfId="1" applyFont="1" applyFill="1" applyAlignment="1" applyProtection="1">
      <alignment horizontal="center"/>
    </xf>
    <xf numFmtId="43" fontId="2" fillId="5" borderId="0" xfId="1" applyFont="1" applyFill="1" applyBorder="1" applyAlignment="1" applyProtection="1">
      <alignment horizontal="center"/>
    </xf>
    <xf numFmtId="2" fontId="2" fillId="5" borderId="0" xfId="0" applyNumberFormat="1" applyFont="1" applyFill="1" applyAlignment="1">
      <alignment horizontal="center"/>
    </xf>
    <xf numFmtId="43" fontId="2" fillId="5" borderId="0" xfId="1" applyFont="1" applyFill="1" applyAlignment="1" applyProtection="1">
      <alignment horizontal="center"/>
    </xf>
    <xf numFmtId="10" fontId="2" fillId="5" borderId="0" xfId="0" applyNumberFormat="1" applyFont="1" applyFill="1" applyAlignment="1">
      <alignment horizontal="center"/>
    </xf>
    <xf numFmtId="0" fontId="0" fillId="4" borderId="0" xfId="0" applyFill="1" applyAlignment="1">
      <alignment horizontal="right"/>
    </xf>
    <xf numFmtId="43" fontId="0" fillId="5" borderId="0" xfId="1" applyFont="1" applyFill="1" applyAlignment="1" applyProtection="1">
      <alignment horizontal="center"/>
    </xf>
    <xf numFmtId="2" fontId="0" fillId="5" borderId="0" xfId="0" applyNumberFormat="1" applyFill="1" applyAlignment="1">
      <alignment horizontal="center"/>
    </xf>
    <xf numFmtId="43" fontId="2" fillId="5" borderId="0" xfId="1" applyFont="1" applyFill="1" applyAlignment="1" applyProtection="1">
      <alignment horizontal="right"/>
    </xf>
    <xf numFmtId="0" fontId="2" fillId="0" borderId="0" xfId="0" applyFont="1"/>
    <xf numFmtId="43" fontId="2" fillId="5" borderId="0" xfId="0" applyNumberFormat="1" applyFont="1" applyFill="1"/>
    <xf numFmtId="43" fontId="5" fillId="5" borderId="0" xfId="0" applyNumberFormat="1" applyFont="1" applyFill="1"/>
    <xf numFmtId="43" fontId="0" fillId="4" borderId="0" xfId="0" applyNumberFormat="1" applyFill="1"/>
    <xf numFmtId="0" fontId="0" fillId="0" borderId="0" xfId="0" applyAlignment="1">
      <alignment vertical="top" wrapText="1"/>
    </xf>
    <xf numFmtId="0" fontId="0" fillId="7" borderId="0" xfId="0" applyFill="1" applyAlignment="1">
      <alignment vertical="top" wrapText="1"/>
    </xf>
    <xf numFmtId="164" fontId="2" fillId="7" borderId="0" xfId="0" applyNumberFormat="1" applyFont="1" applyFill="1"/>
    <xf numFmtId="164" fontId="2" fillId="4" borderId="0" xfId="0" applyNumberFormat="1" applyFont="1" applyFill="1"/>
    <xf numFmtId="0" fontId="0" fillId="3" borderId="0" xfId="0" applyFill="1" applyAlignment="1">
      <alignment vertical="top" wrapText="1"/>
    </xf>
    <xf numFmtId="0" fontId="0" fillId="3" borderId="0" xfId="0" applyFill="1"/>
    <xf numFmtId="43" fontId="2" fillId="3" borderId="0" xfId="1" applyFont="1" applyFill="1" applyAlignment="1" applyProtection="1">
      <alignment horizontal="right"/>
    </xf>
    <xf numFmtId="164" fontId="2" fillId="3" borderId="0" xfId="0" applyNumberFormat="1" applyFont="1" applyFill="1"/>
    <xf numFmtId="0" fontId="2" fillId="4" borderId="0" xfId="0" applyFont="1" applyFill="1" applyAlignment="1">
      <alignment horizontal="right"/>
    </xf>
    <xf numFmtId="164" fontId="9" fillId="4" borderId="0" xfId="0" applyNumberFormat="1" applyFont="1" applyFill="1"/>
    <xf numFmtId="10" fontId="0" fillId="4" borderId="0" xfId="0" applyNumberFormat="1" applyFill="1" applyAlignment="1">
      <alignment horizontal="center"/>
    </xf>
    <xf numFmtId="10" fontId="0" fillId="5" borderId="0" xfId="0" applyNumberFormat="1" applyFill="1"/>
    <xf numFmtId="0" fontId="0" fillId="4" borderId="0" xfId="0" applyFill="1" applyAlignment="1">
      <alignment horizontal="left" vertical="top" wrapText="1"/>
    </xf>
    <xf numFmtId="0" fontId="0" fillId="4" borderId="0" xfId="0" applyFill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4" borderId="1" xfId="0" applyFill="1" applyBorder="1" applyAlignment="1">
      <alignment horizontal="center"/>
    </xf>
    <xf numFmtId="3" fontId="0" fillId="4" borderId="1" xfId="0" applyNumberForma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9" fontId="0" fillId="8" borderId="3" xfId="1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7"/>
  <sheetViews>
    <sheetView tabSelected="1" zoomScaleNormal="100" workbookViewId="0"/>
  </sheetViews>
  <sheetFormatPr baseColWidth="10" defaultRowHeight="15" x14ac:dyDescent="0.25"/>
  <cols>
    <col min="2" max="2" width="15.5703125" bestFit="1" customWidth="1"/>
    <col min="3" max="3" width="3.28515625" bestFit="1" customWidth="1"/>
    <col min="4" max="4" width="7.140625" bestFit="1" customWidth="1"/>
    <col min="5" max="5" width="5.5703125" bestFit="1" customWidth="1"/>
    <col min="6" max="6" width="6.28515625" bestFit="1" customWidth="1"/>
    <col min="7" max="7" width="4" bestFit="1" customWidth="1"/>
    <col min="8" max="8" width="5.7109375" bestFit="1" customWidth="1"/>
    <col min="9" max="9" width="2.28515625" customWidth="1"/>
    <col min="10" max="17" width="10.7109375" style="46" customWidth="1"/>
    <col min="18" max="18" width="2.42578125" customWidth="1"/>
    <col min="19" max="19" width="12.7109375" customWidth="1"/>
    <col min="20" max="20" width="13.7109375" bestFit="1" customWidth="1"/>
    <col min="21" max="26" width="12.7109375" customWidth="1"/>
    <col min="27" max="27" width="19.42578125" bestFit="1" customWidth="1"/>
    <col min="28" max="28" width="8.28515625" customWidth="1"/>
  </cols>
  <sheetData>
    <row r="1" spans="1:28" ht="21" x14ac:dyDescent="0.35">
      <c r="A1" s="1" t="s">
        <v>71</v>
      </c>
      <c r="B1" s="2"/>
      <c r="C1" s="2"/>
      <c r="D1" s="2"/>
      <c r="E1" s="2"/>
      <c r="F1" s="2"/>
      <c r="G1" s="2"/>
      <c r="H1" s="2"/>
      <c r="I1" s="2"/>
      <c r="J1" s="20"/>
      <c r="K1" s="20"/>
      <c r="L1" s="20"/>
      <c r="M1" s="20"/>
      <c r="N1" s="20"/>
      <c r="O1" s="20"/>
      <c r="P1" s="20"/>
      <c r="Q1" s="20"/>
      <c r="R1" s="2"/>
      <c r="S1" s="2"/>
      <c r="T1" s="2"/>
      <c r="U1" s="21"/>
      <c r="V1" s="85">
        <v>0.03</v>
      </c>
      <c r="W1" s="85"/>
      <c r="X1" s="85">
        <v>0.03</v>
      </c>
      <c r="Y1" s="85"/>
      <c r="Z1" s="85">
        <v>0.03</v>
      </c>
      <c r="AA1" s="2"/>
      <c r="AB1" s="2"/>
    </row>
    <row r="2" spans="1:28" ht="18" customHeight="1" x14ac:dyDescent="0.3">
      <c r="A2" s="22"/>
      <c r="B2" s="22"/>
      <c r="C2" s="22"/>
      <c r="D2" s="22"/>
      <c r="E2" s="21"/>
      <c r="F2" s="21"/>
      <c r="G2" s="21"/>
      <c r="H2" s="21"/>
      <c r="I2" s="21"/>
      <c r="J2" s="23"/>
      <c r="K2" s="23"/>
      <c r="L2" s="23"/>
      <c r="M2" s="23"/>
      <c r="N2" s="23"/>
      <c r="O2" s="23"/>
      <c r="P2" s="23"/>
      <c r="Q2" s="23"/>
      <c r="R2" s="2"/>
      <c r="S2" s="89" t="s">
        <v>4</v>
      </c>
      <c r="T2" s="90"/>
      <c r="U2" s="89" t="s">
        <v>5</v>
      </c>
      <c r="V2" s="90"/>
      <c r="W2" s="89" t="s">
        <v>6</v>
      </c>
      <c r="X2" s="90"/>
      <c r="Y2" s="89" t="s">
        <v>7</v>
      </c>
      <c r="Z2" s="90"/>
      <c r="AA2" s="2"/>
      <c r="AB2" s="2"/>
    </row>
    <row r="3" spans="1:28" ht="30" x14ac:dyDescent="0.25">
      <c r="A3" s="2"/>
      <c r="B3" s="2"/>
      <c r="C3" s="24" t="s">
        <v>15</v>
      </c>
      <c r="D3" s="93" t="s">
        <v>26</v>
      </c>
      <c r="E3" s="93"/>
      <c r="F3" s="25" t="s">
        <v>13</v>
      </c>
      <c r="G3" s="88" t="s">
        <v>12</v>
      </c>
      <c r="H3" s="88"/>
      <c r="I3" s="2"/>
      <c r="J3" s="20"/>
      <c r="K3" s="20"/>
      <c r="L3" s="20"/>
      <c r="M3" s="20"/>
      <c r="N3" s="20"/>
      <c r="O3" s="20"/>
      <c r="P3" s="20"/>
      <c r="Q3" s="20"/>
      <c r="R3" s="2"/>
      <c r="S3" s="26" t="s">
        <v>33</v>
      </c>
      <c r="T3" s="27" t="s">
        <v>34</v>
      </c>
      <c r="U3" s="26" t="s">
        <v>33</v>
      </c>
      <c r="V3" s="27" t="s">
        <v>34</v>
      </c>
      <c r="W3" s="26" t="s">
        <v>33</v>
      </c>
      <c r="X3" s="27" t="s">
        <v>34</v>
      </c>
      <c r="Y3" s="26" t="s">
        <v>33</v>
      </c>
      <c r="Z3" s="27" t="s">
        <v>34</v>
      </c>
      <c r="AA3" s="2"/>
      <c r="AB3" s="2"/>
    </row>
    <row r="4" spans="1:28" x14ac:dyDescent="0.25">
      <c r="A4" s="2" t="s">
        <v>8</v>
      </c>
      <c r="B4" s="2" t="s">
        <v>50</v>
      </c>
      <c r="C4" s="2">
        <v>1</v>
      </c>
      <c r="D4" s="2">
        <v>24</v>
      </c>
      <c r="E4" s="2" t="s">
        <v>0</v>
      </c>
      <c r="F4" s="20" t="s">
        <v>2</v>
      </c>
      <c r="G4" s="28" t="s">
        <v>66</v>
      </c>
      <c r="H4" s="2"/>
      <c r="I4" s="2"/>
      <c r="J4" s="20"/>
      <c r="K4" s="20"/>
      <c r="L4" s="20"/>
      <c r="M4" s="20"/>
      <c r="N4" s="20"/>
      <c r="O4" s="20"/>
      <c r="P4" s="20"/>
      <c r="Q4" s="20"/>
      <c r="R4" s="2"/>
      <c r="S4" s="6"/>
      <c r="T4" s="29">
        <v>193000</v>
      </c>
      <c r="U4" s="6"/>
      <c r="V4" s="29">
        <f>T4*(1+$V$1)</f>
        <v>198790</v>
      </c>
      <c r="W4" s="6"/>
      <c r="X4" s="29">
        <f>V4*(1+$X$1)</f>
        <v>204753.7</v>
      </c>
      <c r="Y4" s="6"/>
      <c r="Z4" s="29">
        <f>X4*(1+$Z$1)</f>
        <v>210896.31100000002</v>
      </c>
      <c r="AA4" s="30"/>
      <c r="AB4" s="2"/>
    </row>
    <row r="5" spans="1:28" x14ac:dyDescent="0.25">
      <c r="A5" s="2" t="s">
        <v>9</v>
      </c>
      <c r="B5" s="2" t="s">
        <v>51</v>
      </c>
      <c r="C5" s="2">
        <v>1</v>
      </c>
      <c r="D5" s="2">
        <v>6</v>
      </c>
      <c r="E5" s="2" t="s">
        <v>0</v>
      </c>
      <c r="F5" s="20" t="s">
        <v>1</v>
      </c>
      <c r="G5" s="2" t="s">
        <v>67</v>
      </c>
      <c r="H5" s="2"/>
      <c r="I5" s="2"/>
      <c r="J5" s="20"/>
      <c r="K5" s="20"/>
      <c r="L5" s="20"/>
      <c r="M5" s="20"/>
      <c r="N5" s="20"/>
      <c r="O5" s="20"/>
      <c r="P5" s="20"/>
      <c r="Q5" s="20"/>
      <c r="R5" s="2"/>
      <c r="S5" s="6"/>
      <c r="T5" s="29">
        <v>28000</v>
      </c>
      <c r="U5" s="6"/>
      <c r="V5" s="29">
        <f>T5*(1+$V$1)</f>
        <v>28840</v>
      </c>
      <c r="W5" s="6"/>
      <c r="X5" s="29">
        <f>V5*(1+$X$1)</f>
        <v>29705.200000000001</v>
      </c>
      <c r="Y5" s="6"/>
      <c r="Z5" s="29">
        <f>X5*(1+$Z$1)</f>
        <v>30596.356</v>
      </c>
      <c r="AA5" s="30"/>
      <c r="AB5" s="2"/>
    </row>
    <row r="6" spans="1:28" x14ac:dyDescent="0.25">
      <c r="A6" s="2" t="s">
        <v>9</v>
      </c>
      <c r="B6" s="2" t="s">
        <v>52</v>
      </c>
      <c r="C6" s="2">
        <v>1</v>
      </c>
      <c r="D6" s="2">
        <v>6</v>
      </c>
      <c r="E6" s="2" t="s">
        <v>0</v>
      </c>
      <c r="F6" s="20" t="s">
        <v>1</v>
      </c>
      <c r="G6" s="2" t="s">
        <v>67</v>
      </c>
      <c r="H6" s="2"/>
      <c r="I6" s="2"/>
      <c r="J6" s="20"/>
      <c r="K6" s="20"/>
      <c r="L6" s="20"/>
      <c r="M6" s="20"/>
      <c r="N6" s="20"/>
      <c r="O6" s="20"/>
      <c r="P6" s="20"/>
      <c r="Q6" s="20"/>
      <c r="R6" s="2"/>
      <c r="S6" s="6"/>
      <c r="T6" s="29">
        <v>28000</v>
      </c>
      <c r="U6" s="6"/>
      <c r="V6" s="29">
        <f>T6*(1+$V$1)</f>
        <v>28840</v>
      </c>
      <c r="W6" s="6"/>
      <c r="X6" s="29">
        <f>V6*(1+$X$1)</f>
        <v>29705.200000000001</v>
      </c>
      <c r="Y6" s="6"/>
      <c r="Z6" s="29">
        <f>X6*(1+$Z$1)</f>
        <v>30596.356</v>
      </c>
      <c r="AA6" s="30"/>
      <c r="AB6" s="2"/>
    </row>
    <row r="7" spans="1:28" x14ac:dyDescent="0.25">
      <c r="A7" s="2"/>
      <c r="B7" s="2"/>
      <c r="C7" s="2"/>
      <c r="D7" s="2"/>
      <c r="E7" s="2"/>
      <c r="F7" s="20"/>
      <c r="G7" s="2"/>
      <c r="H7" s="2"/>
      <c r="I7" s="2"/>
      <c r="J7" s="20"/>
      <c r="K7" s="20"/>
      <c r="L7" s="20"/>
      <c r="M7" s="20"/>
      <c r="N7" s="20"/>
      <c r="O7" s="20"/>
      <c r="P7" s="20"/>
      <c r="Q7" s="20"/>
      <c r="R7" s="2"/>
      <c r="S7" s="31"/>
      <c r="T7" s="32"/>
      <c r="U7" s="31"/>
      <c r="V7" s="32"/>
      <c r="W7" s="31"/>
      <c r="X7" s="32"/>
      <c r="Y7" s="31"/>
      <c r="Z7" s="32"/>
      <c r="AA7" s="30"/>
      <c r="AB7" s="2"/>
    </row>
    <row r="8" spans="1:28" x14ac:dyDescent="0.25">
      <c r="A8" s="2"/>
      <c r="B8" s="2"/>
      <c r="C8" s="2"/>
      <c r="D8" s="2"/>
      <c r="E8" s="2"/>
      <c r="F8" s="2"/>
      <c r="G8" s="2"/>
      <c r="H8" s="20"/>
      <c r="I8" s="20"/>
      <c r="J8" s="91" t="s">
        <v>49</v>
      </c>
      <c r="K8" s="91"/>
      <c r="L8" s="91"/>
      <c r="M8" s="91"/>
      <c r="N8" s="91"/>
      <c r="O8" s="91"/>
      <c r="P8" s="91"/>
      <c r="Q8" s="91"/>
      <c r="R8" s="2"/>
      <c r="S8" s="31"/>
      <c r="T8" s="32"/>
      <c r="U8" s="31"/>
      <c r="V8" s="32"/>
      <c r="W8" s="31"/>
      <c r="X8" s="32"/>
      <c r="Y8" s="31"/>
      <c r="Z8" s="32"/>
      <c r="AA8" s="30"/>
      <c r="AB8" s="2"/>
    </row>
    <row r="9" spans="1:28" x14ac:dyDescent="0.25">
      <c r="A9" s="2"/>
      <c r="B9" s="2"/>
      <c r="C9" s="2"/>
      <c r="D9" s="2"/>
      <c r="E9" s="2"/>
      <c r="F9" s="2"/>
      <c r="G9" s="2"/>
      <c r="H9" s="20"/>
      <c r="I9" s="20"/>
      <c r="J9" s="92" t="s">
        <v>4</v>
      </c>
      <c r="K9" s="92"/>
      <c r="L9" s="92" t="s">
        <v>5</v>
      </c>
      <c r="M9" s="92"/>
      <c r="N9" s="92" t="s">
        <v>6</v>
      </c>
      <c r="O9" s="92"/>
      <c r="P9" s="91" t="s">
        <v>7</v>
      </c>
      <c r="Q9" s="91"/>
      <c r="R9" s="2"/>
      <c r="S9" s="31"/>
      <c r="T9" s="32"/>
      <c r="U9" s="31"/>
      <c r="V9" s="32"/>
      <c r="W9" s="31"/>
      <c r="X9" s="32"/>
      <c r="Y9" s="31"/>
      <c r="Z9" s="32"/>
      <c r="AA9" s="30"/>
      <c r="AB9" s="2"/>
    </row>
    <row r="10" spans="1:28" ht="30" x14ac:dyDescent="0.25">
      <c r="A10" s="2" t="s">
        <v>44</v>
      </c>
      <c r="B10" s="2" t="s">
        <v>45</v>
      </c>
      <c r="C10" s="2"/>
      <c r="D10" s="2" t="s">
        <v>22</v>
      </c>
      <c r="E10" s="88" t="s">
        <v>53</v>
      </c>
      <c r="F10" s="88"/>
      <c r="G10" s="20"/>
      <c r="H10" s="20"/>
      <c r="I10" s="20"/>
      <c r="J10" s="26" t="s">
        <v>33</v>
      </c>
      <c r="K10" s="27" t="s">
        <v>34</v>
      </c>
      <c r="L10" s="26" t="s">
        <v>33</v>
      </c>
      <c r="M10" s="27" t="s">
        <v>34</v>
      </c>
      <c r="N10" s="26" t="s">
        <v>33</v>
      </c>
      <c r="O10" s="27" t="s">
        <v>34</v>
      </c>
      <c r="P10" s="26" t="s">
        <v>33</v>
      </c>
      <c r="Q10" s="27" t="s">
        <v>34</v>
      </c>
      <c r="R10" s="2"/>
      <c r="S10" s="33">
        <f t="shared" ref="S10:Z10" si="0">SUM(S11:S13)</f>
        <v>0</v>
      </c>
      <c r="T10" s="34">
        <f t="shared" si="0"/>
        <v>10450</v>
      </c>
      <c r="U10" s="33">
        <f t="shared" si="0"/>
        <v>0</v>
      </c>
      <c r="V10" s="34">
        <f t="shared" si="0"/>
        <v>10763.5</v>
      </c>
      <c r="W10" s="33">
        <f t="shared" si="0"/>
        <v>0</v>
      </c>
      <c r="X10" s="34">
        <f t="shared" si="0"/>
        <v>11086.404999999999</v>
      </c>
      <c r="Y10" s="33">
        <f t="shared" si="0"/>
        <v>0</v>
      </c>
      <c r="Z10" s="34">
        <f t="shared" si="0"/>
        <v>11418.997150000001</v>
      </c>
      <c r="AA10" s="30"/>
      <c r="AB10" s="2"/>
    </row>
    <row r="11" spans="1:28" ht="15" customHeight="1" x14ac:dyDescent="0.25">
      <c r="A11" s="87" t="s">
        <v>46</v>
      </c>
      <c r="B11" s="87"/>
      <c r="C11" s="36"/>
      <c r="D11" s="2" t="s">
        <v>18</v>
      </c>
      <c r="E11" s="37">
        <v>100</v>
      </c>
      <c r="F11" s="20" t="s">
        <v>17</v>
      </c>
      <c r="G11" s="20"/>
      <c r="H11" s="20"/>
      <c r="I11" s="20"/>
      <c r="J11" s="3"/>
      <c r="K11" s="38">
        <v>18.5</v>
      </c>
      <c r="L11" s="3"/>
      <c r="M11" s="38">
        <f>K11*(1+$V$1)</f>
        <v>19.055</v>
      </c>
      <c r="N11" s="3"/>
      <c r="O11" s="38">
        <f>M11*(1+$X$1)</f>
        <v>19.626650000000001</v>
      </c>
      <c r="P11" s="3"/>
      <c r="Q11" s="38">
        <f>O11*(1+$Z$1)</f>
        <v>20.215449500000002</v>
      </c>
      <c r="R11" s="2"/>
      <c r="S11" s="39">
        <f>J11*E11</f>
        <v>0</v>
      </c>
      <c r="T11" s="40">
        <f>K11*E11</f>
        <v>1850</v>
      </c>
      <c r="U11" s="41">
        <f>E11*L11</f>
        <v>0</v>
      </c>
      <c r="V11" s="40">
        <f>E11*M11</f>
        <v>1905.5</v>
      </c>
      <c r="W11" s="41">
        <f>E11*N11</f>
        <v>0</v>
      </c>
      <c r="X11" s="40">
        <f>E11*O11</f>
        <v>1962.6650000000002</v>
      </c>
      <c r="Y11" s="41">
        <f>E11*P11</f>
        <v>0</v>
      </c>
      <c r="Z11" s="40">
        <f>E11*Q11</f>
        <v>2021.5449500000002</v>
      </c>
      <c r="AA11" s="30"/>
      <c r="AB11" s="2"/>
    </row>
    <row r="12" spans="1:28" x14ac:dyDescent="0.25">
      <c r="A12" s="87"/>
      <c r="B12" s="87"/>
      <c r="C12" s="2"/>
      <c r="D12" s="2" t="s">
        <v>19</v>
      </c>
      <c r="E12" s="20">
        <v>200</v>
      </c>
      <c r="F12" s="20" t="s">
        <v>17</v>
      </c>
      <c r="G12" s="20"/>
      <c r="H12" s="20"/>
      <c r="I12" s="20"/>
      <c r="J12" s="3"/>
      <c r="K12" s="38">
        <v>21</v>
      </c>
      <c r="L12" s="3"/>
      <c r="M12" s="38">
        <f>K12*(1+$V$1)</f>
        <v>21.63</v>
      </c>
      <c r="N12" s="3"/>
      <c r="O12" s="38">
        <f>M12*(1+$X$1)</f>
        <v>22.2789</v>
      </c>
      <c r="P12" s="3"/>
      <c r="Q12" s="38">
        <f>O12*(1+$Z$1)</f>
        <v>22.947267</v>
      </c>
      <c r="R12" s="2"/>
      <c r="S12" s="39">
        <f>J12*E12</f>
        <v>0</v>
      </c>
      <c r="T12" s="40">
        <f>K12*E12</f>
        <v>4200</v>
      </c>
      <c r="U12" s="41">
        <f>E12*L12</f>
        <v>0</v>
      </c>
      <c r="V12" s="40">
        <f>E12*M12</f>
        <v>4326</v>
      </c>
      <c r="W12" s="41">
        <f>E12*N12</f>
        <v>0</v>
      </c>
      <c r="X12" s="40">
        <f>E12*O12</f>
        <v>4455.78</v>
      </c>
      <c r="Y12" s="41">
        <f>E12*P12</f>
        <v>0</v>
      </c>
      <c r="Z12" s="40">
        <f>E12*Q12</f>
        <v>4589.4534000000003</v>
      </c>
      <c r="AA12" s="30"/>
      <c r="AB12" s="2"/>
    </row>
    <row r="13" spans="1:28" x14ac:dyDescent="0.25">
      <c r="A13" s="2"/>
      <c r="B13" s="2"/>
      <c r="C13" s="2"/>
      <c r="D13" s="2" t="s">
        <v>28</v>
      </c>
      <c r="E13" s="20">
        <v>200</v>
      </c>
      <c r="F13" s="20" t="s">
        <v>17</v>
      </c>
      <c r="G13" s="20"/>
      <c r="H13" s="20"/>
      <c r="I13" s="20"/>
      <c r="J13" s="3"/>
      <c r="K13" s="38">
        <v>22</v>
      </c>
      <c r="L13" s="3"/>
      <c r="M13" s="38">
        <f>K13*(1+$V$1)</f>
        <v>22.66</v>
      </c>
      <c r="N13" s="3"/>
      <c r="O13" s="38">
        <f>M13*(1+$X$1)</f>
        <v>23.3398</v>
      </c>
      <c r="P13" s="3"/>
      <c r="Q13" s="38">
        <f>O13*(1+$Z$1)</f>
        <v>24.039994</v>
      </c>
      <c r="R13" s="2"/>
      <c r="S13" s="39">
        <f>J13*E13</f>
        <v>0</v>
      </c>
      <c r="T13" s="40">
        <f>K13*E13</f>
        <v>4400</v>
      </c>
      <c r="U13" s="41">
        <f>E13*L13</f>
        <v>0</v>
      </c>
      <c r="V13" s="40">
        <f>E13*M13</f>
        <v>4532</v>
      </c>
      <c r="W13" s="41">
        <f>E13*N13</f>
        <v>0</v>
      </c>
      <c r="X13" s="40">
        <f>E13*O13</f>
        <v>4667.96</v>
      </c>
      <c r="Y13" s="41">
        <f>E13*P13</f>
        <v>0</v>
      </c>
      <c r="Z13" s="40">
        <f>E13*Q13</f>
        <v>4807.9988000000003</v>
      </c>
      <c r="AA13" s="2"/>
      <c r="AB13" s="2"/>
    </row>
    <row r="14" spans="1:28" x14ac:dyDescent="0.25">
      <c r="A14" s="2"/>
      <c r="B14" s="2"/>
      <c r="C14" s="2"/>
      <c r="D14" s="2"/>
      <c r="E14" s="20"/>
      <c r="F14" s="20"/>
      <c r="G14" s="20"/>
      <c r="H14" s="20"/>
      <c r="I14" s="20"/>
      <c r="J14" s="47"/>
      <c r="K14" s="47"/>
      <c r="L14" s="47"/>
      <c r="M14" s="47"/>
      <c r="N14" s="47"/>
      <c r="O14" s="47"/>
      <c r="P14" s="47"/>
      <c r="Q14" s="47"/>
      <c r="R14" s="2"/>
      <c r="S14" s="39"/>
      <c r="T14" s="40"/>
      <c r="U14" s="41"/>
      <c r="V14" s="40"/>
      <c r="W14" s="41"/>
      <c r="X14" s="40"/>
      <c r="Y14" s="41"/>
      <c r="Z14" s="40"/>
      <c r="AA14" s="2"/>
      <c r="AB14" s="2"/>
    </row>
    <row r="15" spans="1:28" x14ac:dyDescent="0.25">
      <c r="A15" s="2"/>
      <c r="B15" s="2"/>
      <c r="C15" s="2"/>
      <c r="D15" s="2"/>
      <c r="E15" s="2"/>
      <c r="F15" s="2"/>
      <c r="G15" s="2"/>
      <c r="H15" s="2"/>
      <c r="I15" s="2"/>
      <c r="J15" s="20"/>
      <c r="K15" s="20"/>
      <c r="L15" s="20"/>
      <c r="M15" s="20"/>
      <c r="N15" s="20"/>
      <c r="O15" s="20"/>
      <c r="P15" s="20"/>
      <c r="Q15" s="20"/>
      <c r="R15" s="2"/>
      <c r="S15" s="42">
        <f t="shared" ref="S15:Z15" si="1">S4+S5+S6+S10</f>
        <v>0</v>
      </c>
      <c r="T15" s="43">
        <f t="shared" si="1"/>
        <v>259450</v>
      </c>
      <c r="U15" s="42">
        <f t="shared" si="1"/>
        <v>0</v>
      </c>
      <c r="V15" s="43">
        <f t="shared" si="1"/>
        <v>267233.5</v>
      </c>
      <c r="W15" s="42">
        <f t="shared" si="1"/>
        <v>0</v>
      </c>
      <c r="X15" s="43">
        <f t="shared" si="1"/>
        <v>275250.505</v>
      </c>
      <c r="Y15" s="42">
        <f t="shared" si="1"/>
        <v>0</v>
      </c>
      <c r="Z15" s="43">
        <f t="shared" si="1"/>
        <v>283508.02015000005</v>
      </c>
      <c r="AA15" s="44">
        <f>S15+U15+W15+Y15</f>
        <v>0</v>
      </c>
    </row>
    <row r="16" spans="1:28" x14ac:dyDescent="0.25">
      <c r="A16" s="2"/>
      <c r="B16" s="2"/>
      <c r="C16" s="2"/>
      <c r="D16" s="2"/>
      <c r="E16" s="2"/>
      <c r="F16" s="2"/>
      <c r="G16" s="2"/>
      <c r="H16" s="2"/>
      <c r="I16" s="2"/>
      <c r="J16" s="20"/>
      <c r="K16" s="20"/>
      <c r="L16" s="20"/>
      <c r="M16" s="20"/>
      <c r="N16" s="20"/>
      <c r="O16" s="20"/>
      <c r="P16" s="20"/>
      <c r="Q16" s="20"/>
      <c r="R16" s="2"/>
      <c r="S16" s="2"/>
      <c r="T16" s="2"/>
      <c r="U16" s="2"/>
      <c r="V16" s="2"/>
      <c r="W16" s="2"/>
      <c r="X16" s="2"/>
      <c r="Y16" s="2"/>
      <c r="Z16" s="2"/>
      <c r="AA16" s="48" t="s">
        <v>35</v>
      </c>
      <c r="AB16" s="2"/>
    </row>
    <row r="17" spans="1:28" x14ac:dyDescent="0.25">
      <c r="A17" s="2"/>
      <c r="B17" s="2"/>
      <c r="C17" s="2"/>
      <c r="D17" s="2"/>
      <c r="E17" s="2"/>
      <c r="F17" s="2"/>
      <c r="G17" s="2"/>
      <c r="H17" s="2"/>
      <c r="I17" s="2"/>
      <c r="J17" s="20"/>
      <c r="K17" s="20"/>
      <c r="L17" s="20"/>
      <c r="M17" s="20"/>
      <c r="N17" s="20"/>
      <c r="O17" s="20"/>
      <c r="P17" s="20"/>
      <c r="Q17" s="20"/>
      <c r="R17" s="2"/>
      <c r="S17" s="2"/>
      <c r="T17" s="2"/>
      <c r="U17" s="2"/>
      <c r="V17" s="2"/>
      <c r="W17" s="2"/>
      <c r="X17" s="2"/>
      <c r="Y17" s="2"/>
      <c r="Z17" s="2"/>
      <c r="AA17" s="45">
        <f>T15+V15+X15+Z15-AA15</f>
        <v>1085442.0251500001</v>
      </c>
      <c r="AB17" s="2"/>
    </row>
  </sheetData>
  <sheetProtection algorithmName="SHA-512" hashValue="UOlJZ8ZOD8rIcCQ3lDM1OPyydKNuMlmnEifAGIvJatdpmk2M9Nplh5TWB5f81yH+RNREhxGAr2kau17EY8VUIQ==" saltValue="Ctq8VOOwvVDDCg09JuKnag==" spinCount="100000" sheet="1" objects="1" scenarios="1"/>
  <mergeCells count="14">
    <mergeCell ref="A11:B11"/>
    <mergeCell ref="A12:B12"/>
    <mergeCell ref="E10:F10"/>
    <mergeCell ref="Y2:Z2"/>
    <mergeCell ref="W2:X2"/>
    <mergeCell ref="U2:V2"/>
    <mergeCell ref="S2:T2"/>
    <mergeCell ref="P9:Q9"/>
    <mergeCell ref="N9:O9"/>
    <mergeCell ref="L9:M9"/>
    <mergeCell ref="J9:K9"/>
    <mergeCell ref="J8:Q8"/>
    <mergeCell ref="D3:E3"/>
    <mergeCell ref="G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zoomScaleNormal="100" workbookViewId="0">
      <selection activeCell="A2" sqref="A2"/>
    </sheetView>
  </sheetViews>
  <sheetFormatPr baseColWidth="10" defaultRowHeight="15" x14ac:dyDescent="0.25"/>
  <cols>
    <col min="1" max="1" width="28.7109375" customWidth="1"/>
    <col min="2" max="2" width="3.28515625" bestFit="1" customWidth="1"/>
    <col min="3" max="3" width="11.7109375" customWidth="1"/>
    <col min="4" max="4" width="8.28515625" customWidth="1"/>
    <col min="5" max="5" width="8.85546875" customWidth="1"/>
    <col min="6" max="6" width="11.5703125" bestFit="1" customWidth="1"/>
    <col min="7" max="10" width="11.28515625" customWidth="1"/>
    <col min="11" max="12" width="11.42578125" customWidth="1"/>
    <col min="13" max="13" width="11.5703125" bestFit="1" customWidth="1"/>
    <col min="14" max="14" width="10.85546875" customWidth="1"/>
    <col min="15" max="20" width="13" bestFit="1" customWidth="1"/>
    <col min="21" max="21" width="13.42578125" customWidth="1"/>
    <col min="22" max="22" width="12.85546875" customWidth="1"/>
    <col min="23" max="23" width="14.5703125" bestFit="1" customWidth="1"/>
    <col min="24" max="24" width="17.140625" bestFit="1" customWidth="1"/>
  </cols>
  <sheetData>
    <row r="1" spans="1:25" ht="21" x14ac:dyDescent="0.35">
      <c r="A1" s="1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8" customHeight="1" x14ac:dyDescent="0.3">
      <c r="A2" s="5"/>
      <c r="B2" s="5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x14ac:dyDescent="0.25">
      <c r="A3" s="49" t="s">
        <v>20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86">
        <v>0.03</v>
      </c>
      <c r="S3" s="50"/>
      <c r="T3" s="86">
        <v>0.03</v>
      </c>
      <c r="U3" s="50"/>
      <c r="V3" s="86">
        <v>0.03</v>
      </c>
      <c r="W3" s="2"/>
      <c r="X3" s="2"/>
      <c r="Y3" s="2"/>
    </row>
    <row r="4" spans="1:25" x14ac:dyDescent="0.25">
      <c r="A4" s="48" t="s">
        <v>29</v>
      </c>
      <c r="B4" s="2"/>
      <c r="C4" s="2"/>
      <c r="D4" s="2"/>
      <c r="E4" s="2"/>
      <c r="F4" s="2"/>
      <c r="G4" s="2"/>
      <c r="H4" s="2"/>
      <c r="I4" s="2"/>
      <c r="J4" s="2"/>
      <c r="K4" s="20"/>
      <c r="L4" s="20"/>
      <c r="M4" s="25"/>
      <c r="N4" s="20"/>
      <c r="O4" s="94" t="s">
        <v>4</v>
      </c>
      <c r="P4" s="94"/>
      <c r="Q4" s="94" t="s">
        <v>5</v>
      </c>
      <c r="R4" s="94"/>
      <c r="S4" s="94" t="s">
        <v>6</v>
      </c>
      <c r="T4" s="94"/>
      <c r="U4" s="94" t="s">
        <v>7</v>
      </c>
      <c r="V4" s="94"/>
      <c r="W4" s="2"/>
      <c r="X4" s="2"/>
      <c r="Y4" s="2"/>
    </row>
    <row r="5" spans="1:25" x14ac:dyDescent="0.25">
      <c r="A5" s="48"/>
      <c r="B5" s="2" t="s">
        <v>15</v>
      </c>
      <c r="C5" s="88" t="s">
        <v>11</v>
      </c>
      <c r="D5" s="88"/>
      <c r="E5" s="2" t="s">
        <v>12</v>
      </c>
      <c r="F5" s="2"/>
      <c r="G5" s="20" t="s">
        <v>13</v>
      </c>
      <c r="H5" s="25"/>
      <c r="I5" s="25"/>
      <c r="J5" s="25"/>
      <c r="K5" s="20"/>
      <c r="L5" s="20"/>
      <c r="M5" s="25"/>
      <c r="N5" s="20"/>
      <c r="O5" s="51" t="s">
        <v>42</v>
      </c>
      <c r="P5" s="51" t="s">
        <v>43</v>
      </c>
      <c r="Q5" s="51" t="s">
        <v>42</v>
      </c>
      <c r="R5" s="51" t="s">
        <v>43</v>
      </c>
      <c r="S5" s="51" t="s">
        <v>42</v>
      </c>
      <c r="T5" s="51" t="s">
        <v>43</v>
      </c>
      <c r="U5" s="51" t="s">
        <v>42</v>
      </c>
      <c r="V5" s="51" t="s">
        <v>43</v>
      </c>
      <c r="W5" s="2"/>
      <c r="X5" s="2"/>
      <c r="Y5" s="2"/>
    </row>
    <row r="6" spans="1:25" x14ac:dyDescent="0.25">
      <c r="A6" s="2" t="s">
        <v>14</v>
      </c>
      <c r="B6" s="2">
        <v>1</v>
      </c>
      <c r="C6" s="2">
        <v>24</v>
      </c>
      <c r="D6" s="2" t="s">
        <v>0</v>
      </c>
      <c r="E6" s="2">
        <v>365</v>
      </c>
      <c r="F6" s="2" t="s">
        <v>3</v>
      </c>
      <c r="G6" s="20" t="s">
        <v>1</v>
      </c>
      <c r="H6" s="52"/>
      <c r="I6" s="52"/>
      <c r="J6" s="52"/>
      <c r="K6" s="30"/>
      <c r="L6" s="53"/>
      <c r="M6" s="30"/>
      <c r="N6" s="30"/>
      <c r="O6" s="4"/>
      <c r="P6" s="54">
        <v>180000</v>
      </c>
      <c r="Q6" s="4"/>
      <c r="R6" s="54">
        <f>P6*(1+$R$3)</f>
        <v>185400</v>
      </c>
      <c r="S6" s="4"/>
      <c r="T6" s="54">
        <f>R6*(1+$T$3)</f>
        <v>190962</v>
      </c>
      <c r="U6" s="4"/>
      <c r="V6" s="54">
        <f>T6*(1+$V$3)</f>
        <v>196690.86000000002</v>
      </c>
      <c r="W6" s="2"/>
      <c r="X6" s="2"/>
      <c r="Y6" s="2"/>
    </row>
    <row r="7" spans="1:25" x14ac:dyDescent="0.25">
      <c r="A7" s="2" t="s">
        <v>70</v>
      </c>
      <c r="B7" s="2">
        <v>1</v>
      </c>
      <c r="C7" s="2">
        <v>7</v>
      </c>
      <c r="D7" s="2" t="s">
        <v>0</v>
      </c>
      <c r="E7" s="2">
        <v>365</v>
      </c>
      <c r="F7" s="2" t="s">
        <v>3</v>
      </c>
      <c r="G7" s="20" t="s">
        <v>1</v>
      </c>
      <c r="H7" s="52"/>
      <c r="I7" s="52"/>
      <c r="J7" s="52"/>
      <c r="K7" s="53"/>
      <c r="L7" s="20"/>
      <c r="M7" s="30"/>
      <c r="N7" s="2"/>
      <c r="O7" s="4"/>
      <c r="P7" s="54">
        <v>53000</v>
      </c>
      <c r="Q7" s="4"/>
      <c r="R7" s="54">
        <f>P7*(1+$R$3)</f>
        <v>54590</v>
      </c>
      <c r="S7" s="4"/>
      <c r="T7" s="54">
        <f>R7*(1+$T$3)</f>
        <v>56227.700000000004</v>
      </c>
      <c r="U7" s="4"/>
      <c r="V7" s="54">
        <f>T7*(1+$V$3)</f>
        <v>57914.531000000003</v>
      </c>
      <c r="W7" s="2"/>
      <c r="X7" s="2"/>
    </row>
    <row r="8" spans="1:25" x14ac:dyDescent="0.25">
      <c r="A8" s="2" t="s">
        <v>10</v>
      </c>
      <c r="B8" s="2">
        <v>1</v>
      </c>
      <c r="C8" s="2">
        <v>24</v>
      </c>
      <c r="D8" s="2" t="s">
        <v>0</v>
      </c>
      <c r="E8" s="2">
        <v>365</v>
      </c>
      <c r="F8" s="2" t="s">
        <v>3</v>
      </c>
      <c r="G8" s="20" t="s">
        <v>1</v>
      </c>
      <c r="H8" s="52"/>
      <c r="I8" s="52"/>
      <c r="J8" s="52"/>
      <c r="K8" s="53"/>
      <c r="L8" s="20"/>
      <c r="M8" s="30"/>
      <c r="O8" s="4"/>
      <c r="P8" s="54">
        <v>180000</v>
      </c>
      <c r="Q8" s="4"/>
      <c r="R8" s="54">
        <f>P8*(1+$R$3)</f>
        <v>185400</v>
      </c>
      <c r="S8" s="4"/>
      <c r="T8" s="54">
        <f>R8*(1+$T$3)</f>
        <v>190962</v>
      </c>
      <c r="U8" s="4"/>
      <c r="V8" s="54">
        <f>T8*(1+$V$3)</f>
        <v>196690.86000000002</v>
      </c>
      <c r="W8" s="2"/>
      <c r="X8" s="2"/>
    </row>
    <row r="9" spans="1:25" x14ac:dyDescent="0.25">
      <c r="A9" s="2"/>
      <c r="B9" s="2"/>
      <c r="C9" s="2"/>
      <c r="D9" s="2"/>
      <c r="E9" s="2"/>
      <c r="F9" s="2"/>
      <c r="G9" s="20"/>
      <c r="H9" s="20"/>
      <c r="I9" s="20"/>
      <c r="J9" s="20"/>
      <c r="K9" s="30"/>
      <c r="L9" s="53"/>
      <c r="M9" s="30"/>
      <c r="N9" s="30"/>
      <c r="O9" s="30"/>
      <c r="P9" s="55"/>
      <c r="Q9" s="30"/>
      <c r="R9" s="55"/>
      <c r="S9" s="30"/>
      <c r="T9" s="55"/>
      <c r="U9" s="30"/>
      <c r="V9" s="55"/>
      <c r="W9" s="2"/>
      <c r="X9" s="2"/>
      <c r="Y9" s="2"/>
    </row>
    <row r="10" spans="1:25" x14ac:dyDescent="0.25">
      <c r="A10" s="48" t="s">
        <v>16</v>
      </c>
      <c r="B10" s="2"/>
      <c r="C10" s="2"/>
      <c r="D10" s="2"/>
      <c r="E10" s="2"/>
      <c r="F10" s="2"/>
      <c r="G10" s="91" t="s">
        <v>49</v>
      </c>
      <c r="H10" s="91"/>
      <c r="I10" s="91"/>
      <c r="J10" s="91"/>
      <c r="K10" s="91"/>
      <c r="L10" s="91"/>
      <c r="M10" s="91"/>
      <c r="N10" s="91"/>
      <c r="O10" s="57"/>
      <c r="P10" s="55"/>
      <c r="Q10" s="57"/>
      <c r="R10" s="55"/>
      <c r="S10" s="57"/>
      <c r="T10" s="55"/>
      <c r="U10" s="57"/>
      <c r="V10" s="55"/>
      <c r="W10" s="2"/>
      <c r="X10" s="2"/>
      <c r="Y10" s="2"/>
    </row>
    <row r="11" spans="1:25" x14ac:dyDescent="0.25">
      <c r="A11" s="2"/>
      <c r="B11" s="2"/>
      <c r="C11" s="2"/>
      <c r="D11" s="2"/>
      <c r="E11" s="2"/>
      <c r="F11" s="2"/>
      <c r="G11" s="92" t="s">
        <v>4</v>
      </c>
      <c r="H11" s="92"/>
      <c r="I11" s="92" t="s">
        <v>5</v>
      </c>
      <c r="J11" s="92"/>
      <c r="K11" s="92" t="s">
        <v>6</v>
      </c>
      <c r="L11" s="92"/>
      <c r="M11" s="91" t="s">
        <v>7</v>
      </c>
      <c r="N11" s="91"/>
      <c r="O11" s="88" t="s">
        <v>4</v>
      </c>
      <c r="P11" s="88"/>
      <c r="Q11" s="88" t="s">
        <v>5</v>
      </c>
      <c r="R11" s="88"/>
      <c r="S11" s="88" t="s">
        <v>6</v>
      </c>
      <c r="T11" s="88"/>
      <c r="U11" s="88" t="s">
        <v>7</v>
      </c>
      <c r="V11" s="88"/>
      <c r="W11" s="2"/>
      <c r="X11" s="2"/>
      <c r="Y11" s="2"/>
    </row>
    <row r="12" spans="1:25" ht="30" x14ac:dyDescent="0.25">
      <c r="B12" s="2"/>
      <c r="C12" s="2" t="s">
        <v>22</v>
      </c>
      <c r="D12" s="2" t="s">
        <v>23</v>
      </c>
      <c r="E12" s="2"/>
      <c r="F12" s="20" t="s">
        <v>13</v>
      </c>
      <c r="G12" s="26" t="s">
        <v>33</v>
      </c>
      <c r="H12" s="27" t="s">
        <v>34</v>
      </c>
      <c r="I12" s="26" t="s">
        <v>33</v>
      </c>
      <c r="J12" s="27" t="s">
        <v>34</v>
      </c>
      <c r="K12" s="26" t="s">
        <v>33</v>
      </c>
      <c r="L12" s="27" t="s">
        <v>34</v>
      </c>
      <c r="M12" s="26" t="s">
        <v>33</v>
      </c>
      <c r="N12" s="27" t="s">
        <v>34</v>
      </c>
      <c r="O12" s="30" t="s">
        <v>42</v>
      </c>
      <c r="P12" s="30" t="s">
        <v>43</v>
      </c>
      <c r="Q12" s="30" t="s">
        <v>42</v>
      </c>
      <c r="R12" s="30" t="s">
        <v>43</v>
      </c>
      <c r="S12" s="30" t="s">
        <v>42</v>
      </c>
      <c r="T12" s="30" t="s">
        <v>43</v>
      </c>
      <c r="U12" s="30" t="s">
        <v>42</v>
      </c>
      <c r="V12" s="30" t="s">
        <v>43</v>
      </c>
      <c r="W12" s="2"/>
      <c r="X12" s="2"/>
      <c r="Y12" s="2"/>
    </row>
    <row r="13" spans="1:25" x14ac:dyDescent="0.25">
      <c r="A13" s="2" t="s">
        <v>47</v>
      </c>
      <c r="B13" s="2"/>
      <c r="C13" s="2" t="s">
        <v>18</v>
      </c>
      <c r="D13" s="2">
        <v>200</v>
      </c>
      <c r="E13" s="2" t="s">
        <v>17</v>
      </c>
      <c r="F13" s="20" t="s">
        <v>1</v>
      </c>
      <c r="G13" s="3"/>
      <c r="H13" s="38">
        <v>18.5</v>
      </c>
      <c r="I13" s="3"/>
      <c r="J13" s="38">
        <f>H13*(1+$R$3)</f>
        <v>19.055</v>
      </c>
      <c r="K13" s="3"/>
      <c r="L13" s="38">
        <f>J13*(1+$R$3)</f>
        <v>19.626650000000001</v>
      </c>
      <c r="M13" s="3"/>
      <c r="N13" s="38">
        <f>L13*(1+$R$3)</f>
        <v>20.215449500000002</v>
      </c>
      <c r="O13" s="30">
        <f>D13*G13</f>
        <v>0</v>
      </c>
      <c r="P13" s="55">
        <f>$D$13*H13</f>
        <v>3700</v>
      </c>
      <c r="Q13" s="30">
        <f>D13*I13</f>
        <v>0</v>
      </c>
      <c r="R13" s="55">
        <f>$D$13*J13</f>
        <v>3811</v>
      </c>
      <c r="S13" s="30">
        <f>D13*K13</f>
        <v>0</v>
      </c>
      <c r="T13" s="55">
        <f>$D$13*L13</f>
        <v>3925.3300000000004</v>
      </c>
      <c r="U13" s="30">
        <f>D13*M13</f>
        <v>0</v>
      </c>
      <c r="V13" s="55">
        <f>$D$13*N13</f>
        <v>4043.0899000000004</v>
      </c>
      <c r="W13" s="2"/>
      <c r="X13" s="2"/>
      <c r="Y13" s="2"/>
    </row>
    <row r="14" spans="1:25" x14ac:dyDescent="0.25">
      <c r="A14" s="2"/>
      <c r="B14" s="2"/>
      <c r="C14" s="2" t="s">
        <v>19</v>
      </c>
      <c r="D14" s="2">
        <v>600</v>
      </c>
      <c r="E14" s="2" t="s">
        <v>17</v>
      </c>
      <c r="F14" s="20" t="s">
        <v>1</v>
      </c>
      <c r="G14" s="3"/>
      <c r="H14" s="38">
        <v>21</v>
      </c>
      <c r="I14" s="3"/>
      <c r="J14" s="38">
        <f t="shared" ref="J14:J15" si="0">H14*(1+$R$3)</f>
        <v>21.63</v>
      </c>
      <c r="K14" s="3"/>
      <c r="L14" s="38">
        <f t="shared" ref="L14:L15" si="1">J14*(1+$R$3)</f>
        <v>22.2789</v>
      </c>
      <c r="M14" s="3"/>
      <c r="N14" s="38">
        <f t="shared" ref="N14:N15" si="2">L14*(1+$R$3)</f>
        <v>22.947267</v>
      </c>
      <c r="O14" s="30">
        <f>D14*G14</f>
        <v>0</v>
      </c>
      <c r="P14" s="55">
        <f>$D$14*H14</f>
        <v>12600</v>
      </c>
      <c r="Q14" s="30">
        <f t="shared" ref="Q14:Q15" si="3">D14*I14</f>
        <v>0</v>
      </c>
      <c r="R14" s="55">
        <f>$D$14*J14</f>
        <v>12978</v>
      </c>
      <c r="S14" s="30">
        <f t="shared" ref="S14:S15" si="4">D14*K14</f>
        <v>0</v>
      </c>
      <c r="T14" s="55">
        <f>$D$14*L14</f>
        <v>13367.34</v>
      </c>
      <c r="U14" s="30">
        <f t="shared" ref="U14:U15" si="5">D14*M14</f>
        <v>0</v>
      </c>
      <c r="V14" s="55">
        <f>$D$14*N14</f>
        <v>13768.360199999999</v>
      </c>
      <c r="W14" s="2"/>
      <c r="X14" s="2"/>
      <c r="Y14" s="2"/>
    </row>
    <row r="15" spans="1:25" x14ac:dyDescent="0.25">
      <c r="A15" s="2"/>
      <c r="B15" s="2"/>
      <c r="C15" s="2" t="s">
        <v>28</v>
      </c>
      <c r="D15" s="2">
        <v>750</v>
      </c>
      <c r="E15" s="2" t="s">
        <v>17</v>
      </c>
      <c r="F15" s="20" t="s">
        <v>1</v>
      </c>
      <c r="G15" s="3"/>
      <c r="H15" s="38">
        <v>22</v>
      </c>
      <c r="I15" s="3"/>
      <c r="J15" s="38">
        <f t="shared" si="0"/>
        <v>22.66</v>
      </c>
      <c r="K15" s="3"/>
      <c r="L15" s="38">
        <f t="shared" si="1"/>
        <v>23.3398</v>
      </c>
      <c r="M15" s="3"/>
      <c r="N15" s="38">
        <f t="shared" si="2"/>
        <v>24.039994</v>
      </c>
      <c r="O15" s="30">
        <f>D15*G15</f>
        <v>0</v>
      </c>
      <c r="P15" s="55">
        <f>$D$15*H15</f>
        <v>16500</v>
      </c>
      <c r="Q15" s="30">
        <f t="shared" si="3"/>
        <v>0</v>
      </c>
      <c r="R15" s="55">
        <f>$D$15*J15</f>
        <v>16995</v>
      </c>
      <c r="S15" s="30">
        <f t="shared" si="4"/>
        <v>0</v>
      </c>
      <c r="T15" s="55">
        <f>$D$15*L15</f>
        <v>17504.849999999999</v>
      </c>
      <c r="U15" s="30">
        <f t="shared" si="5"/>
        <v>0</v>
      </c>
      <c r="V15" s="55">
        <f>$D$15*N15</f>
        <v>18029.995500000001</v>
      </c>
      <c r="W15" s="2"/>
      <c r="X15" s="2"/>
      <c r="Y15" s="2"/>
    </row>
    <row r="16" spans="1:25" x14ac:dyDescent="0.25">
      <c r="A16" s="2"/>
      <c r="B16" s="2"/>
      <c r="C16" s="2"/>
      <c r="D16" s="2"/>
      <c r="E16" s="2"/>
      <c r="F16" s="2"/>
      <c r="G16" s="2"/>
      <c r="H16" s="53"/>
      <c r="I16" s="53"/>
      <c r="J16" s="53"/>
      <c r="K16" s="2"/>
      <c r="L16" s="2"/>
      <c r="M16" s="30"/>
      <c r="N16" s="56" t="s">
        <v>36</v>
      </c>
      <c r="O16" s="57">
        <f t="shared" ref="O16:V16" si="6">SUM(O13:O15)</f>
        <v>0</v>
      </c>
      <c r="P16" s="55">
        <f t="shared" si="6"/>
        <v>32800</v>
      </c>
      <c r="Q16" s="57">
        <f t="shared" si="6"/>
        <v>0</v>
      </c>
      <c r="R16" s="55">
        <f t="shared" si="6"/>
        <v>33784</v>
      </c>
      <c r="S16" s="57">
        <f t="shared" si="6"/>
        <v>0</v>
      </c>
      <c r="T16" s="55">
        <f t="shared" si="6"/>
        <v>34797.520000000004</v>
      </c>
      <c r="U16" s="57">
        <f t="shared" si="6"/>
        <v>0</v>
      </c>
      <c r="V16" s="55">
        <f t="shared" si="6"/>
        <v>35841.445599999999</v>
      </c>
      <c r="W16" s="2"/>
      <c r="X16" s="2"/>
      <c r="Y16" s="2"/>
    </row>
    <row r="17" spans="1:25" x14ac:dyDescent="0.25">
      <c r="A17" s="2"/>
      <c r="B17" s="2"/>
      <c r="C17" s="2"/>
      <c r="D17" s="2"/>
      <c r="E17" s="2"/>
      <c r="F17" s="2"/>
      <c r="G17" s="2"/>
      <c r="H17" s="53"/>
      <c r="I17" s="53"/>
      <c r="J17" s="53"/>
      <c r="K17" s="2"/>
      <c r="L17" s="2"/>
      <c r="M17" s="30"/>
      <c r="N17" s="56"/>
      <c r="O17" s="57"/>
      <c r="P17" s="57"/>
      <c r="Q17" s="57"/>
      <c r="R17" s="57"/>
      <c r="S17" s="57"/>
      <c r="T17" s="57"/>
      <c r="U17" s="57"/>
      <c r="V17" s="57"/>
      <c r="W17" s="2"/>
      <c r="X17" s="2"/>
      <c r="Y17" s="2"/>
    </row>
    <row r="18" spans="1:25" x14ac:dyDescent="0.25">
      <c r="A18" s="2"/>
      <c r="B18" s="2"/>
      <c r="C18" s="2"/>
      <c r="D18" s="2"/>
      <c r="E18" s="2"/>
      <c r="F18" s="2"/>
      <c r="G18" s="58"/>
      <c r="H18" s="59"/>
      <c r="I18" s="59"/>
      <c r="J18" s="59"/>
      <c r="K18" s="58"/>
      <c r="L18" s="58"/>
      <c r="M18" s="60"/>
      <c r="N18" s="61" t="s">
        <v>37</v>
      </c>
      <c r="O18" s="62">
        <f>O6+O7+O8+O16</f>
        <v>0</v>
      </c>
      <c r="P18" s="62">
        <f>P6+P7+P8+P16</f>
        <v>445800</v>
      </c>
      <c r="Q18" s="62">
        <f t="shared" ref="Q18:V18" si="7">Q6+Q7+Q8+Q16</f>
        <v>0</v>
      </c>
      <c r="R18" s="62">
        <f t="shared" si="7"/>
        <v>459174</v>
      </c>
      <c r="S18" s="62">
        <f t="shared" si="7"/>
        <v>0</v>
      </c>
      <c r="T18" s="62">
        <f t="shared" si="7"/>
        <v>472949.22000000003</v>
      </c>
      <c r="U18" s="62">
        <f t="shared" si="7"/>
        <v>0</v>
      </c>
      <c r="V18" s="62">
        <f t="shared" si="7"/>
        <v>487137.69660000002</v>
      </c>
      <c r="W18" s="2"/>
      <c r="X18" s="2"/>
      <c r="Y18" s="2"/>
    </row>
    <row r="19" spans="1:25" x14ac:dyDescent="0.25">
      <c r="A19" s="2"/>
      <c r="B19" s="2"/>
      <c r="C19" s="2"/>
      <c r="D19" s="2"/>
      <c r="E19" s="2"/>
      <c r="F19" s="2"/>
      <c r="G19" s="2"/>
      <c r="H19" s="53"/>
      <c r="I19" s="53"/>
      <c r="J19" s="53"/>
      <c r="K19" s="2"/>
      <c r="L19" s="2"/>
      <c r="M19" s="30"/>
      <c r="N19" s="56"/>
      <c r="O19" s="57"/>
      <c r="P19" s="57"/>
      <c r="Q19" s="57"/>
      <c r="R19" s="57"/>
      <c r="S19" s="57"/>
      <c r="T19" s="57"/>
      <c r="U19" s="57"/>
      <c r="V19" s="57"/>
      <c r="W19" s="2"/>
      <c r="X19" s="2"/>
      <c r="Y19" s="2"/>
    </row>
    <row r="20" spans="1:25" s="2" customFormat="1" x14ac:dyDescent="0.25">
      <c r="H20" s="53"/>
      <c r="I20" s="53"/>
      <c r="J20" s="53"/>
      <c r="M20" s="30"/>
      <c r="N20" s="56"/>
      <c r="O20" s="57"/>
      <c r="P20" s="57"/>
      <c r="Q20" s="57"/>
      <c r="R20" s="57"/>
      <c r="S20" s="57"/>
      <c r="T20" s="57"/>
      <c r="U20" s="57"/>
      <c r="V20" s="57"/>
    </row>
    <row r="21" spans="1:25" x14ac:dyDescent="0.25">
      <c r="A21" s="49" t="s">
        <v>21</v>
      </c>
      <c r="B21" s="49"/>
      <c r="C21" s="49"/>
      <c r="D21" s="49"/>
      <c r="E21" s="49"/>
      <c r="F21" s="49"/>
      <c r="G21" s="49"/>
      <c r="H21" s="49"/>
      <c r="I21" s="49"/>
      <c r="J21" s="49"/>
      <c r="K21" s="63"/>
      <c r="L21" s="64"/>
      <c r="M21" s="63"/>
      <c r="N21" s="65"/>
      <c r="O21" s="66"/>
      <c r="P21" s="66"/>
      <c r="Q21" s="50"/>
      <c r="R21" s="86">
        <v>0.03</v>
      </c>
      <c r="S21" s="86"/>
      <c r="T21" s="86">
        <v>0.03</v>
      </c>
      <c r="U21" s="86"/>
      <c r="V21" s="86">
        <v>0.03</v>
      </c>
      <c r="W21" s="2"/>
      <c r="X21" s="2"/>
      <c r="Y21" s="2"/>
    </row>
    <row r="22" spans="1:25" x14ac:dyDescent="0.25">
      <c r="A22" s="48" t="s">
        <v>29</v>
      </c>
      <c r="B22" s="2"/>
      <c r="C22" s="2"/>
      <c r="D22" s="2"/>
      <c r="E22" s="2"/>
      <c r="F22" s="2"/>
      <c r="G22" s="2"/>
      <c r="H22" s="2"/>
      <c r="I22" s="2"/>
      <c r="J22" s="2"/>
      <c r="K22" s="20"/>
      <c r="L22" s="20"/>
      <c r="M22" s="24"/>
      <c r="N22" s="30"/>
      <c r="O22" s="94" t="s">
        <v>4</v>
      </c>
      <c r="P22" s="94"/>
      <c r="Q22" s="94" t="s">
        <v>5</v>
      </c>
      <c r="R22" s="94"/>
      <c r="S22" s="94" t="s">
        <v>6</v>
      </c>
      <c r="T22" s="94"/>
      <c r="U22" s="94" t="s">
        <v>7</v>
      </c>
      <c r="V22" s="94"/>
      <c r="W22" s="2"/>
      <c r="X22" s="2"/>
      <c r="Y22" s="2"/>
    </row>
    <row r="23" spans="1:25" x14ac:dyDescent="0.25">
      <c r="A23" s="48"/>
      <c r="B23" s="2"/>
      <c r="C23" s="2"/>
      <c r="D23" s="2"/>
      <c r="E23" s="2"/>
      <c r="F23" s="2"/>
      <c r="G23" s="2"/>
      <c r="H23" s="25" t="s">
        <v>65</v>
      </c>
      <c r="I23" s="25"/>
      <c r="J23" s="25"/>
      <c r="K23" s="20"/>
      <c r="L23" s="20"/>
      <c r="M23" s="24"/>
      <c r="N23" s="30"/>
      <c r="O23" s="51" t="s">
        <v>42</v>
      </c>
      <c r="P23" s="51" t="s">
        <v>43</v>
      </c>
      <c r="Q23" s="51" t="s">
        <v>42</v>
      </c>
      <c r="R23" s="51" t="s">
        <v>43</v>
      </c>
      <c r="S23" s="51" t="s">
        <v>42</v>
      </c>
      <c r="T23" s="51" t="s">
        <v>43</v>
      </c>
      <c r="U23" s="51" t="s">
        <v>42</v>
      </c>
      <c r="V23" s="51" t="s">
        <v>43</v>
      </c>
      <c r="W23" s="2"/>
      <c r="X23" s="2"/>
      <c r="Y23" s="2"/>
    </row>
    <row r="24" spans="1:25" x14ac:dyDescent="0.25">
      <c r="A24" s="2" t="s">
        <v>30</v>
      </c>
      <c r="B24" s="2">
        <v>1</v>
      </c>
      <c r="C24" s="2">
        <v>12</v>
      </c>
      <c r="D24" s="2" t="s">
        <v>0</v>
      </c>
      <c r="E24" s="2"/>
      <c r="F24" s="2"/>
      <c r="G24" s="2"/>
      <c r="H24" s="20">
        <v>4000</v>
      </c>
      <c r="I24" s="20"/>
      <c r="J24" s="20"/>
      <c r="K24" s="30"/>
      <c r="L24" s="53"/>
      <c r="M24" s="30"/>
      <c r="N24" s="30"/>
      <c r="O24" s="4"/>
      <c r="P24" s="51">
        <v>56000</v>
      </c>
      <c r="Q24" s="4"/>
      <c r="R24" s="51">
        <v>57120</v>
      </c>
      <c r="S24" s="4"/>
      <c r="T24" s="51">
        <v>58833.599999999999</v>
      </c>
      <c r="U24" s="4"/>
      <c r="V24" s="51">
        <v>61186.944000000003</v>
      </c>
      <c r="W24" s="2"/>
      <c r="X24" s="2"/>
      <c r="Y24" s="2"/>
    </row>
    <row r="25" spans="1:25" x14ac:dyDescent="0.25">
      <c r="A25" s="2" t="s">
        <v>68</v>
      </c>
      <c r="B25" s="2">
        <v>1</v>
      </c>
      <c r="C25" s="67">
        <v>2</v>
      </c>
      <c r="D25" s="2" t="s">
        <v>0</v>
      </c>
      <c r="E25" s="2"/>
      <c r="F25" s="2"/>
      <c r="G25" s="2"/>
      <c r="H25" s="20">
        <v>510</v>
      </c>
      <c r="I25" s="20"/>
      <c r="J25" s="20"/>
      <c r="K25" s="30"/>
      <c r="L25" s="53"/>
      <c r="M25" s="30"/>
      <c r="N25" s="30"/>
      <c r="O25" s="4"/>
      <c r="P25" s="51">
        <v>8400</v>
      </c>
      <c r="Q25" s="4"/>
      <c r="R25" s="51">
        <v>8568</v>
      </c>
      <c r="S25" s="4"/>
      <c r="T25" s="51">
        <v>8825.0400000000009</v>
      </c>
      <c r="U25" s="4"/>
      <c r="V25" s="51">
        <v>9178.0416000000005</v>
      </c>
      <c r="W25" s="2"/>
      <c r="X25" s="2"/>
      <c r="Y25" s="2"/>
    </row>
    <row r="26" spans="1:25" x14ac:dyDescent="0.25">
      <c r="A26" s="2"/>
      <c r="B26" s="2"/>
      <c r="C26" s="2"/>
      <c r="D26" s="2"/>
      <c r="E26" s="2"/>
      <c r="G26" s="50"/>
      <c r="H26" s="50"/>
      <c r="I26" s="50"/>
      <c r="J26" s="50"/>
      <c r="K26" s="68"/>
      <c r="L26" s="69"/>
      <c r="M26" s="68"/>
      <c r="N26" s="70" t="s">
        <v>38</v>
      </c>
      <c r="O26" s="65">
        <f>O24+O25</f>
        <v>0</v>
      </c>
      <c r="P26" s="65">
        <f>P24+P25</f>
        <v>64400</v>
      </c>
      <c r="Q26" s="65">
        <f>Q24+Q25</f>
        <v>0</v>
      </c>
      <c r="R26" s="65">
        <f t="shared" ref="R26:V26" si="8">R24+R25</f>
        <v>65688</v>
      </c>
      <c r="S26" s="65">
        <f t="shared" si="8"/>
        <v>0</v>
      </c>
      <c r="T26" s="65">
        <f t="shared" si="8"/>
        <v>67658.64</v>
      </c>
      <c r="U26" s="65">
        <f t="shared" si="8"/>
        <v>0</v>
      </c>
      <c r="V26" s="65">
        <f t="shared" si="8"/>
        <v>70364.9856</v>
      </c>
      <c r="W26" s="2"/>
      <c r="X26" s="2"/>
      <c r="Y26" s="2"/>
    </row>
    <row r="27" spans="1:2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30"/>
      <c r="L27" s="53"/>
      <c r="M27" s="30"/>
      <c r="N27" s="56"/>
      <c r="O27" s="57"/>
      <c r="P27" s="57"/>
      <c r="Q27" s="57"/>
      <c r="R27" s="57"/>
      <c r="S27" s="57"/>
      <c r="T27" s="57"/>
      <c r="U27" s="57"/>
      <c r="V27" s="57"/>
      <c r="W27" s="2"/>
      <c r="X27" s="2"/>
      <c r="Y27" s="2"/>
    </row>
    <row r="28" spans="1:25" s="2" customFormat="1" x14ac:dyDescent="0.25">
      <c r="A28" s="48" t="s">
        <v>16</v>
      </c>
      <c r="G28" s="91" t="s">
        <v>49</v>
      </c>
      <c r="H28" s="91"/>
      <c r="I28" s="91"/>
      <c r="J28" s="91"/>
      <c r="K28" s="91"/>
      <c r="L28" s="91"/>
      <c r="M28" s="91"/>
      <c r="N28" s="91"/>
      <c r="O28" s="57"/>
      <c r="P28" s="57"/>
      <c r="Q28" s="57"/>
      <c r="R28" s="57"/>
      <c r="S28" s="57"/>
      <c r="T28" s="57"/>
      <c r="U28" s="57"/>
      <c r="V28" s="57"/>
    </row>
    <row r="29" spans="1:25" x14ac:dyDescent="0.25">
      <c r="A29" s="2"/>
      <c r="B29" s="2"/>
      <c r="C29" s="2"/>
      <c r="D29" s="2"/>
      <c r="E29" s="2"/>
      <c r="F29" s="2"/>
      <c r="G29" s="92" t="s">
        <v>4</v>
      </c>
      <c r="H29" s="92"/>
      <c r="I29" s="92" t="s">
        <v>5</v>
      </c>
      <c r="J29" s="92"/>
      <c r="K29" s="92" t="s">
        <v>6</v>
      </c>
      <c r="L29" s="92"/>
      <c r="M29" s="91" t="s">
        <v>7</v>
      </c>
      <c r="N29" s="91"/>
      <c r="O29" s="88" t="s">
        <v>4</v>
      </c>
      <c r="P29" s="88"/>
      <c r="Q29" s="88" t="s">
        <v>5</v>
      </c>
      <c r="R29" s="88"/>
      <c r="S29" s="88" t="s">
        <v>6</v>
      </c>
      <c r="T29" s="88"/>
      <c r="U29" s="88" t="s">
        <v>7</v>
      </c>
      <c r="V29" s="88"/>
      <c r="W29" s="2"/>
      <c r="X29" s="2"/>
      <c r="Y29" s="2"/>
    </row>
    <row r="30" spans="1:25" ht="30" x14ac:dyDescent="0.25">
      <c r="B30" s="2"/>
      <c r="C30" s="2" t="s">
        <v>22</v>
      </c>
      <c r="D30" s="2" t="s">
        <v>23</v>
      </c>
      <c r="E30" s="2"/>
      <c r="F30" s="2"/>
      <c r="G30" s="26" t="s">
        <v>33</v>
      </c>
      <c r="H30" s="27" t="s">
        <v>34</v>
      </c>
      <c r="I30" s="26" t="s">
        <v>33</v>
      </c>
      <c r="J30" s="27" t="s">
        <v>34</v>
      </c>
      <c r="K30" s="26" t="s">
        <v>33</v>
      </c>
      <c r="L30" s="27" t="s">
        <v>34</v>
      </c>
      <c r="M30" s="26" t="s">
        <v>33</v>
      </c>
      <c r="N30" s="27" t="s">
        <v>34</v>
      </c>
      <c r="O30" s="30" t="s">
        <v>42</v>
      </c>
      <c r="P30" s="30" t="s">
        <v>43</v>
      </c>
      <c r="Q30" s="30" t="s">
        <v>42</v>
      </c>
      <c r="R30" s="30" t="s">
        <v>43</v>
      </c>
      <c r="S30" s="30" t="s">
        <v>42</v>
      </c>
      <c r="T30" s="30" t="s">
        <v>43</v>
      </c>
      <c r="U30" s="30" t="s">
        <v>42</v>
      </c>
      <c r="V30" s="30" t="s">
        <v>43</v>
      </c>
      <c r="W30" s="2"/>
      <c r="X30" s="2"/>
      <c r="Y30" s="2"/>
    </row>
    <row r="31" spans="1:25" x14ac:dyDescent="0.25">
      <c r="A31" s="2" t="s">
        <v>48</v>
      </c>
      <c r="B31" s="2"/>
      <c r="C31" s="2" t="s">
        <v>31</v>
      </c>
      <c r="D31" s="2">
        <v>1000</v>
      </c>
      <c r="E31" s="2" t="s">
        <v>17</v>
      </c>
      <c r="F31" s="2" t="s">
        <v>27</v>
      </c>
      <c r="G31" s="3"/>
      <c r="H31" s="38">
        <v>14</v>
      </c>
      <c r="I31" s="3"/>
      <c r="J31" s="38">
        <f>H31*(1+$R$21)</f>
        <v>14.42</v>
      </c>
      <c r="K31" s="3"/>
      <c r="L31" s="38">
        <f>J31*(1+$T$21)</f>
        <v>14.852600000000001</v>
      </c>
      <c r="M31" s="3"/>
      <c r="N31" s="38">
        <f>L31*(1+$V$21)</f>
        <v>15.298178000000002</v>
      </c>
      <c r="O31" s="30">
        <f>$D$31*G31</f>
        <v>0</v>
      </c>
      <c r="P31" s="55">
        <f>$D$31*H31</f>
        <v>14000</v>
      </c>
      <c r="Q31" s="30">
        <f>D31*I31</f>
        <v>0</v>
      </c>
      <c r="R31" s="55">
        <f>$D$31*J31</f>
        <v>14420</v>
      </c>
      <c r="S31" s="30">
        <f>D31*K31</f>
        <v>0</v>
      </c>
      <c r="T31" s="55">
        <f>$D$31*L31</f>
        <v>14852.6</v>
      </c>
      <c r="U31" s="30">
        <f>D31*M31</f>
        <v>0</v>
      </c>
      <c r="V31" s="55">
        <f>$D$31*N31</f>
        <v>15298.178000000002</v>
      </c>
      <c r="W31" s="2"/>
      <c r="X31" s="2"/>
      <c r="Y31" s="2"/>
    </row>
    <row r="32" spans="1:25" x14ac:dyDescent="0.25">
      <c r="A32" s="2"/>
      <c r="B32" s="2"/>
      <c r="C32" s="2" t="s">
        <v>32</v>
      </c>
      <c r="D32" s="2">
        <v>400</v>
      </c>
      <c r="E32" s="2" t="s">
        <v>17</v>
      </c>
      <c r="F32" s="2" t="s">
        <v>27</v>
      </c>
      <c r="G32" s="3"/>
      <c r="H32" s="38">
        <v>15.5</v>
      </c>
      <c r="I32" s="3"/>
      <c r="J32" s="38">
        <f>H32*(1+$R$21)</f>
        <v>15.965</v>
      </c>
      <c r="K32" s="3"/>
      <c r="L32" s="38">
        <f>J32*(1+$T$21)</f>
        <v>16.443950000000001</v>
      </c>
      <c r="M32" s="3"/>
      <c r="N32" s="38">
        <f>L32*(1+$V$21)</f>
        <v>16.937268500000002</v>
      </c>
      <c r="O32" s="30">
        <f>$D$32*G32</f>
        <v>0</v>
      </c>
      <c r="P32" s="55">
        <f>$D$32*H32</f>
        <v>6200</v>
      </c>
      <c r="Q32" s="30">
        <f>D32*I32</f>
        <v>0</v>
      </c>
      <c r="R32" s="55">
        <f>$D$32*J32</f>
        <v>6386</v>
      </c>
      <c r="S32" s="30">
        <f>D32*K32</f>
        <v>0</v>
      </c>
      <c r="T32" s="55">
        <f>$D$32*L32</f>
        <v>6577.58</v>
      </c>
      <c r="U32" s="30">
        <f>D32*M32</f>
        <v>0</v>
      </c>
      <c r="V32" s="55">
        <f>$D$32*N32</f>
        <v>6774.907400000001</v>
      </c>
      <c r="W32" s="2"/>
      <c r="X32" s="2"/>
      <c r="Y32" s="2"/>
    </row>
    <row r="33" spans="1:25" x14ac:dyDescent="0.25">
      <c r="A33" s="2"/>
      <c r="B33" s="2"/>
      <c r="C33" s="2"/>
      <c r="D33" s="2"/>
      <c r="E33" s="2"/>
      <c r="F33" s="71"/>
      <c r="G33" s="49"/>
      <c r="H33" s="49"/>
      <c r="I33" s="49"/>
      <c r="J33" s="49"/>
      <c r="K33" s="49"/>
      <c r="L33" s="49"/>
      <c r="M33" s="49"/>
      <c r="N33" s="70" t="s">
        <v>39</v>
      </c>
      <c r="O33" s="72">
        <f t="shared" ref="O33:V33" si="9">SUM(O31:O32)</f>
        <v>0</v>
      </c>
      <c r="P33" s="73">
        <f t="shared" si="9"/>
        <v>20200</v>
      </c>
      <c r="Q33" s="72">
        <f t="shared" si="9"/>
        <v>0</v>
      </c>
      <c r="R33" s="73">
        <f t="shared" si="9"/>
        <v>20806</v>
      </c>
      <c r="S33" s="72">
        <f t="shared" si="9"/>
        <v>0</v>
      </c>
      <c r="T33" s="73">
        <f t="shared" si="9"/>
        <v>21430.18</v>
      </c>
      <c r="U33" s="72">
        <f t="shared" si="9"/>
        <v>0</v>
      </c>
      <c r="V33" s="73">
        <f t="shared" si="9"/>
        <v>22073.085400000004</v>
      </c>
      <c r="W33" s="2"/>
      <c r="X33" s="2"/>
      <c r="Y33" s="2"/>
    </row>
    <row r="34" spans="1:25" x14ac:dyDescent="0.25">
      <c r="A34" s="87"/>
      <c r="B34" s="87"/>
      <c r="C34" s="87"/>
      <c r="D34" s="87"/>
      <c r="E34" s="87"/>
      <c r="F34" s="87"/>
      <c r="G34" s="87"/>
      <c r="H34" s="2"/>
      <c r="I34" s="2"/>
      <c r="J34" s="2"/>
      <c r="K34" s="2"/>
      <c r="L34" s="2"/>
      <c r="M34" s="2"/>
      <c r="N34" s="2"/>
      <c r="O34" s="74"/>
      <c r="P34" s="74"/>
      <c r="Q34" s="74"/>
      <c r="R34" s="74"/>
      <c r="S34" s="74"/>
      <c r="T34" s="74"/>
      <c r="U34" s="74"/>
      <c r="V34" s="74"/>
      <c r="W34" s="2"/>
      <c r="X34" s="2"/>
      <c r="Y34" s="2"/>
    </row>
    <row r="35" spans="1:25" ht="15" customHeight="1" x14ac:dyDescent="0.25">
      <c r="A35" s="87"/>
      <c r="B35" s="87"/>
      <c r="C35" s="87"/>
      <c r="D35" s="87"/>
      <c r="E35" s="87"/>
      <c r="F35" s="75"/>
      <c r="G35" s="76"/>
      <c r="H35" s="58"/>
      <c r="I35" s="58"/>
      <c r="J35" s="58"/>
      <c r="K35" s="58"/>
      <c r="L35" s="58"/>
      <c r="M35" s="58"/>
      <c r="N35" s="61" t="s">
        <v>40</v>
      </c>
      <c r="O35" s="77">
        <f t="shared" ref="O35:V35" si="10">O26+O33</f>
        <v>0</v>
      </c>
      <c r="P35" s="77">
        <f t="shared" si="10"/>
        <v>84600</v>
      </c>
      <c r="Q35" s="77">
        <f t="shared" si="10"/>
        <v>0</v>
      </c>
      <c r="R35" s="77">
        <f t="shared" si="10"/>
        <v>86494</v>
      </c>
      <c r="S35" s="77">
        <f t="shared" si="10"/>
        <v>0</v>
      </c>
      <c r="T35" s="77">
        <f t="shared" si="10"/>
        <v>89088.82</v>
      </c>
      <c r="U35" s="77">
        <f t="shared" si="10"/>
        <v>0</v>
      </c>
      <c r="V35" s="77">
        <f t="shared" si="10"/>
        <v>92438.070999999996</v>
      </c>
      <c r="X35" s="2"/>
      <c r="Y35" s="2"/>
    </row>
    <row r="36" spans="1:25" ht="15" customHeight="1" x14ac:dyDescent="0.25">
      <c r="A36" s="35"/>
      <c r="B36" s="35"/>
      <c r="C36" s="35"/>
      <c r="D36" s="35"/>
      <c r="E36" s="35"/>
      <c r="F36" s="36"/>
      <c r="G36" s="36"/>
      <c r="H36" s="2"/>
      <c r="I36" s="2"/>
      <c r="J36" s="2"/>
      <c r="K36" s="2"/>
      <c r="L36" s="2"/>
      <c r="M36" s="2"/>
      <c r="N36" s="56"/>
      <c r="O36" s="78"/>
      <c r="P36" s="78"/>
      <c r="Q36" s="78"/>
      <c r="R36" s="78"/>
      <c r="S36" s="78"/>
      <c r="T36" s="78"/>
      <c r="U36" s="78"/>
      <c r="V36" s="78"/>
      <c r="W36" s="57"/>
      <c r="X36" s="2"/>
      <c r="Y36" s="2"/>
    </row>
    <row r="37" spans="1:25" ht="15" customHeight="1" x14ac:dyDescent="0.25">
      <c r="A37" s="35"/>
      <c r="B37" s="35"/>
      <c r="C37" s="35"/>
      <c r="D37" s="35"/>
      <c r="E37" s="35"/>
      <c r="F37" s="36"/>
      <c r="G37" s="79"/>
      <c r="H37" s="80"/>
      <c r="I37" s="80"/>
      <c r="J37" s="80"/>
      <c r="K37" s="80"/>
      <c r="L37" s="80"/>
      <c r="M37" s="80"/>
      <c r="N37" s="81" t="s">
        <v>41</v>
      </c>
      <c r="O37" s="82">
        <f t="shared" ref="O37:V37" si="11">O18+O35</f>
        <v>0</v>
      </c>
      <c r="P37" s="82">
        <f t="shared" si="11"/>
        <v>530400</v>
      </c>
      <c r="Q37" s="82">
        <f t="shared" si="11"/>
        <v>0</v>
      </c>
      <c r="R37" s="82">
        <f t="shared" si="11"/>
        <v>545668</v>
      </c>
      <c r="S37" s="82">
        <f t="shared" si="11"/>
        <v>0</v>
      </c>
      <c r="T37" s="82">
        <f t="shared" si="11"/>
        <v>562038.04</v>
      </c>
      <c r="U37" s="82">
        <f t="shared" si="11"/>
        <v>0</v>
      </c>
      <c r="V37" s="82">
        <f t="shared" si="11"/>
        <v>579575.76760000002</v>
      </c>
      <c r="W37" s="44">
        <f>O37+Q37+S37+U37</f>
        <v>0</v>
      </c>
      <c r="X37" s="48" t="s">
        <v>35</v>
      </c>
      <c r="Y37" s="2"/>
    </row>
    <row r="38" spans="1:25" x14ac:dyDescent="0.25"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45">
        <f>P37+R37+T37+V37-W37</f>
        <v>2217681.8075999999</v>
      </c>
      <c r="X38" s="2"/>
      <c r="Y38" s="2"/>
    </row>
    <row r="39" spans="1:25" x14ac:dyDescent="0.25">
      <c r="W39" s="84"/>
    </row>
  </sheetData>
  <sheetProtection algorithmName="SHA-512" hashValue="WGcTdo/ebp+u6wXOrBvO4Xou1ah9d/q4FQj8wjMPpRzXe5sYTwl3EN5IGxoBx0dCP9Ft6Ikwlp5RdfPMwkUoNw==" saltValue="QlNCOThq//rvtukCK5h1uA==" spinCount="100000" sheet="1" objects="1" scenarios="1"/>
  <mergeCells count="29">
    <mergeCell ref="C5:D5"/>
    <mergeCell ref="O4:P4"/>
    <mergeCell ref="Q4:R4"/>
    <mergeCell ref="S4:T4"/>
    <mergeCell ref="U4:V4"/>
    <mergeCell ref="U29:V29"/>
    <mergeCell ref="A34:G34"/>
    <mergeCell ref="O11:P11"/>
    <mergeCell ref="Q11:R11"/>
    <mergeCell ref="S11:T11"/>
    <mergeCell ref="U11:V11"/>
    <mergeCell ref="O22:P22"/>
    <mergeCell ref="Q22:R22"/>
    <mergeCell ref="S22:T22"/>
    <mergeCell ref="U22:V22"/>
    <mergeCell ref="A35:E35"/>
    <mergeCell ref="G28:N28"/>
    <mergeCell ref="O29:P29"/>
    <mergeCell ref="Q29:R29"/>
    <mergeCell ref="S29:T29"/>
    <mergeCell ref="G29:H29"/>
    <mergeCell ref="I29:J29"/>
    <mergeCell ref="K29:L29"/>
    <mergeCell ref="M29:N29"/>
    <mergeCell ref="G10:N10"/>
    <mergeCell ref="G11:H11"/>
    <mergeCell ref="I11:J11"/>
    <mergeCell ref="K11:L11"/>
    <mergeCell ref="M11:N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zoomScaleNormal="100" workbookViewId="0">
      <selection activeCell="A21" sqref="A21"/>
    </sheetView>
  </sheetViews>
  <sheetFormatPr baseColWidth="10" defaultRowHeight="15" x14ac:dyDescent="0.25"/>
  <cols>
    <col min="1" max="1" width="48.140625" bestFit="1" customWidth="1"/>
    <col min="2" max="2" width="3.28515625" bestFit="1" customWidth="1"/>
    <col min="3" max="3" width="11.7109375" customWidth="1"/>
    <col min="4" max="4" width="8.28515625" customWidth="1"/>
    <col min="5" max="5" width="6.140625" bestFit="1" customWidth="1"/>
    <col min="6" max="6" width="15.7109375" customWidth="1"/>
    <col min="7" max="7" width="11.28515625" customWidth="1"/>
    <col min="8" max="8" width="11.42578125" customWidth="1"/>
  </cols>
  <sheetData>
    <row r="1" spans="1:8" ht="21" x14ac:dyDescent="0.35">
      <c r="A1" s="1" t="s">
        <v>73</v>
      </c>
      <c r="B1" s="2"/>
      <c r="C1" s="2"/>
      <c r="D1" s="2"/>
      <c r="E1" s="2"/>
      <c r="F1" s="2"/>
      <c r="G1" s="2"/>
      <c r="H1" s="2"/>
    </row>
    <row r="2" spans="1:8" ht="18.75" x14ac:dyDescent="0.3">
      <c r="A2" s="5"/>
      <c r="B2" s="2"/>
      <c r="C2" s="2"/>
      <c r="D2" s="2"/>
      <c r="E2" s="2"/>
      <c r="F2" s="2"/>
      <c r="G2" s="2"/>
      <c r="H2" s="2"/>
    </row>
    <row r="3" spans="1:8" ht="30" x14ac:dyDescent="0.25">
      <c r="A3" s="14" t="s">
        <v>62</v>
      </c>
      <c r="B3" s="7"/>
      <c r="C3" s="7"/>
      <c r="D3" s="7"/>
      <c r="E3" s="7"/>
      <c r="F3" s="16" t="s">
        <v>55</v>
      </c>
      <c r="G3" s="8" t="s">
        <v>69</v>
      </c>
      <c r="H3" s="2"/>
    </row>
    <row r="4" spans="1:8" ht="30" x14ac:dyDescent="0.25">
      <c r="A4" s="9" t="s">
        <v>58</v>
      </c>
      <c r="B4" s="7"/>
      <c r="C4" s="7">
        <v>1</v>
      </c>
      <c r="D4" s="10">
        <v>60000</v>
      </c>
      <c r="E4" s="7" t="s">
        <v>24</v>
      </c>
      <c r="F4" s="97">
        <v>0.1</v>
      </c>
      <c r="G4" s="18">
        <f>C4*D4*(1-F4)</f>
        <v>54000</v>
      </c>
    </row>
    <row r="5" spans="1:8" ht="30" customHeight="1" x14ac:dyDescent="0.25">
      <c r="A5" s="7" t="s">
        <v>54</v>
      </c>
      <c r="B5" s="7"/>
      <c r="C5" s="7">
        <v>20</v>
      </c>
      <c r="D5" s="10">
        <v>500</v>
      </c>
      <c r="E5" s="7" t="s">
        <v>24</v>
      </c>
      <c r="F5" s="97"/>
      <c r="G5" s="18">
        <f>C5*D5*(1-F4)</f>
        <v>9000</v>
      </c>
    </row>
    <row r="6" spans="1:8" x14ac:dyDescent="0.25">
      <c r="A6" s="7"/>
      <c r="B6" s="7"/>
      <c r="C6" s="7"/>
      <c r="D6" s="7"/>
      <c r="E6" s="7"/>
      <c r="F6" s="11"/>
      <c r="G6" s="15"/>
    </row>
    <row r="7" spans="1:8" ht="30" x14ac:dyDescent="0.25">
      <c r="A7" s="14" t="s">
        <v>61</v>
      </c>
      <c r="B7" s="7"/>
      <c r="C7" s="7"/>
      <c r="D7" s="7"/>
      <c r="E7" s="7"/>
      <c r="F7" s="17" t="s">
        <v>63</v>
      </c>
      <c r="G7" s="8" t="s">
        <v>60</v>
      </c>
    </row>
    <row r="8" spans="1:8" ht="30" customHeight="1" x14ac:dyDescent="0.25">
      <c r="A8" s="7" t="s">
        <v>56</v>
      </c>
      <c r="B8" s="7"/>
      <c r="C8" s="7">
        <v>500</v>
      </c>
      <c r="D8" s="7" t="s">
        <v>17</v>
      </c>
      <c r="E8" s="7"/>
      <c r="F8" s="96">
        <v>40</v>
      </c>
      <c r="G8" s="95">
        <f>(C8+C9)*F8</f>
        <v>30000</v>
      </c>
      <c r="H8" s="2"/>
    </row>
    <row r="9" spans="1:8" ht="30" customHeight="1" x14ac:dyDescent="0.25">
      <c r="A9" s="7" t="s">
        <v>57</v>
      </c>
      <c r="B9" s="7"/>
      <c r="C9" s="7">
        <v>250</v>
      </c>
      <c r="D9" s="7" t="s">
        <v>17</v>
      </c>
      <c r="E9" s="7"/>
      <c r="F9" s="96"/>
      <c r="G9" s="95"/>
      <c r="H9" s="2"/>
    </row>
    <row r="10" spans="1:8" x14ac:dyDescent="0.25">
      <c r="A10" s="7"/>
      <c r="B10" s="7"/>
      <c r="C10" s="7"/>
      <c r="D10" s="7"/>
      <c r="E10" s="7"/>
      <c r="F10" s="7"/>
      <c r="G10" s="15"/>
      <c r="H10" s="2"/>
    </row>
    <row r="11" spans="1:8" x14ac:dyDescent="0.25">
      <c r="A11" s="7"/>
      <c r="B11" s="7"/>
      <c r="C11" s="7"/>
      <c r="D11" s="7"/>
      <c r="E11" s="7"/>
      <c r="F11" s="7" t="s">
        <v>64</v>
      </c>
      <c r="G11" s="15">
        <f>G4+G5+G8</f>
        <v>93000</v>
      </c>
      <c r="H11" s="2"/>
    </row>
    <row r="12" spans="1:8" x14ac:dyDescent="0.25">
      <c r="A12" s="13" t="s">
        <v>59</v>
      </c>
      <c r="B12" s="7"/>
      <c r="C12" s="7">
        <v>4</v>
      </c>
      <c r="D12" s="7" t="s">
        <v>25</v>
      </c>
      <c r="E12" s="12"/>
      <c r="F12" s="2"/>
      <c r="G12" s="15"/>
      <c r="H12" s="2"/>
    </row>
    <row r="13" spans="1:8" x14ac:dyDescent="0.25">
      <c r="A13" s="7"/>
      <c r="B13" s="7"/>
      <c r="C13" s="7"/>
      <c r="D13" s="7"/>
      <c r="E13" s="7"/>
      <c r="F13" s="83" t="s">
        <v>35</v>
      </c>
      <c r="G13" s="19">
        <f>C12*G11</f>
        <v>372000</v>
      </c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</sheetData>
  <sheetProtection algorithmName="SHA-512" hashValue="1lNm4x1EZn5NzdepQdsfHSFlkUa88pmhbX3sruR9KQ1Hlq72GH30xnfSlkQ1oJQtyWlrIsUaa1vimqcOBANSIA==" saltValue="pP3upsP1kmyIoGcI2t5mwg==" spinCount="100000" sheet="1" objects="1" scenarios="1"/>
  <mergeCells count="3">
    <mergeCell ref="G8:G9"/>
    <mergeCell ref="F8:F9"/>
    <mergeCell ref="F4:F5"/>
  </mergeCells>
  <pageMargins left="0.7" right="0.7" top="0.75" bottom="0.75" header="0.3" footer="0.3"/>
  <pageSetup paperSize="8" scale="6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Precio licitación LOTE 1 REFUND</vt:lpstr>
      <vt:lpstr>Precio licitación LOTE 2 REFUND</vt:lpstr>
      <vt:lpstr>Precio licitación LOTE 3 REFUND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Barberán González, Juan (CPEN)</cp:lastModifiedBy>
  <cp:lastPrinted>2021-04-15T10:14:32Z</cp:lastPrinted>
  <dcterms:created xsi:type="dcterms:W3CDTF">2021-03-15T10:21:08Z</dcterms:created>
  <dcterms:modified xsi:type="dcterms:W3CDTF">2025-05-15T10:05:48Z</dcterms:modified>
</cp:coreProperties>
</file>