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T:\ADMINISTRACION\ALFONSO ARAUJO (02.01.2008-)\ULTZAMA\2025\CONTRATACION\Gestion PARQUE MICOLOGICO 2025\"/>
    </mc:Choice>
  </mc:AlternateContent>
  <xr:revisionPtr revIDLastSave="0" documentId="8_{C6EFE00F-C754-43CA-957E-AB3EB50EF436}" xr6:coauthVersionLast="47" xr6:coauthVersionMax="47" xr10:uidLastSave="{00000000-0000-0000-0000-000000000000}"/>
  <bookViews>
    <workbookView xWindow="-120" yWindow="-120" windowWidth="29040" windowHeight="15840" tabRatio="799" activeTab="7" xr2:uid="{B56616BC-58E0-4EF3-8DC7-39E72398B0E8}"/>
  </bookViews>
  <sheets>
    <sheet name="Plan de gestión" sheetId="1" r:id="rId1"/>
    <sheet name="Dedicación por bloques" sheetId="2" r:id="rId2"/>
    <sheet name="Programa de actividades" sheetId="3" r:id="rId3"/>
    <sheet name="Plan de inf, promoción y gest. " sheetId="4" r:id="rId4"/>
    <sheet name="RESUMEN" sheetId="8" r:id="rId5"/>
    <sheet name="Dirección y coordinación" sheetId="5" r:id="rId6"/>
    <sheet name="Mantenimiento" sheetId="6" r:id="rId7"/>
    <sheet name="Mejoras y observaciones" sheetId="7" r:id="rId8"/>
  </sheets>
  <definedNames>
    <definedName name="_xlnm.Print_Area" localSheetId="1">'Dedicación por bloques'!$A$1:$E$17</definedName>
    <definedName name="_xlnm.Print_Area" localSheetId="0">'Plan de gestión'!$A$1:$E$50</definedName>
    <definedName name="_xlnm.Print_Area" localSheetId="3">'Plan de inf, promoción y gest. '!$A$1:$E$14</definedName>
    <definedName name="_xlnm.Print_Area" localSheetId="2">'Programa de actividades'!$A$1:$F$11</definedName>
    <definedName name="_xlnm.Print_Area" localSheetId="4">RESUMEN!$A$1:$C$7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8" l="1"/>
  <c r="B6" i="8"/>
  <c r="E13" i="4"/>
  <c r="D13" i="4"/>
  <c r="E4" i="4"/>
  <c r="D4" i="4"/>
  <c r="E10" i="3"/>
  <c r="D10" i="3"/>
  <c r="E5" i="3"/>
  <c r="E4" i="3"/>
  <c r="D4" i="3"/>
  <c r="E16" i="2"/>
  <c r="D16" i="2"/>
  <c r="E10" i="2"/>
  <c r="D10" i="2"/>
  <c r="E13" i="2"/>
  <c r="D13" i="2"/>
  <c r="E7" i="2"/>
  <c r="D7" i="2"/>
  <c r="E4" i="2"/>
  <c r="D4" i="2"/>
  <c r="C16" i="2"/>
  <c r="B16" i="2"/>
  <c r="C10" i="2"/>
  <c r="C7" i="2"/>
  <c r="C13" i="2"/>
  <c r="C4" i="2"/>
  <c r="B10" i="2" l="1"/>
  <c r="B7" i="2"/>
  <c r="B4" i="2"/>
  <c r="B5" i="3"/>
  <c r="D5" i="3" s="1"/>
  <c r="B13" i="2" l="1"/>
  <c r="C46" i="1"/>
  <c r="B46" i="1"/>
  <c r="C41" i="1"/>
  <c r="B41" i="1"/>
  <c r="C35" i="1"/>
  <c r="B35" i="1"/>
  <c r="C29" i="1"/>
  <c r="B29" i="1"/>
  <c r="C23" i="1"/>
  <c r="B23" i="1"/>
  <c r="C16" i="1"/>
  <c r="B16" i="1"/>
  <c r="C7" i="1"/>
  <c r="B7" i="1"/>
  <c r="C48" i="1" l="1"/>
  <c r="B48" i="1"/>
</calcChain>
</file>

<file path=xl/sharedStrings.xml><?xml version="1.0" encoding="utf-8"?>
<sst xmlns="http://schemas.openxmlformats.org/spreadsheetml/2006/main" count="112" uniqueCount="78">
  <si>
    <t>BAREMO INTERNO DE VALORACIÓN DEL PLAN DE GESTIÓN (0 a 20 puntos)</t>
  </si>
  <si>
    <t>Planteamiento general. Objetivos y metodología general (0 a 1 punto).</t>
  </si>
  <si>
    <t>0 puntos. No se establece una relación de objetivos a conseguir con la gestión del parque micológico ni su justificación. Tampoco los procedimientos que llevan a su consecución.</t>
  </si>
  <si>
    <t>1 punto. Se define una relación de objetivos con su justificación y los procedimientos asociados para su consecución.</t>
  </si>
  <si>
    <t>Atención al público. Organización y horarios de expedición de permisos y abonos, de consultas online, telefónicas y presenciales (0 a 8 puntos)</t>
  </si>
  <si>
    <t>0 puntos.  No se definen intervalos de fechas concretos a lo largo del año, ni franjas horarias ni estimación de horas de dedicación</t>
  </si>
  <si>
    <t>2 puntos. Se definen intervalos de fechas concretos a lo largo del año, pero sin franjas horarias ni estimación de horas de dedicación</t>
  </si>
  <si>
    <t>4 puntos. Se definen intervalos de fechas concretos a lo largo del año y franjas horarias pero sin estimación de horas de dedicación</t>
  </si>
  <si>
    <t>6 puntos. Se definen intervalos de fechas concretos a lo largo del año, franjas horarias y horas de dedicación</t>
  </si>
  <si>
    <t>8 puntos. Se definen intervalos de fechas concretos a lo largo del año, franjas horarias y horas de dedicación y se aportan nuevas ideas respecto a ejercicios anteriores</t>
  </si>
  <si>
    <t>Partes micológicos: metodología para su elaboración y actuaciones asociadas (0 a 3 puntos)</t>
  </si>
  <si>
    <t>0 puntos.  No se cita la información de la que se extraen los partes (sin seguimiento micológico) ni se preparan exposiciones micológicas</t>
  </si>
  <si>
    <t>2 puntos. No se cita la información de la que se extraen los partes (sin seguimiento micológico) pero se preparan exposiciones micológicas</t>
  </si>
  <si>
    <t>3 puntos. Se explica la información de la que se extraen los partes (seguimiento micológico) y se preparan exposiciones micológicas</t>
  </si>
  <si>
    <t>Consultoría micológica: épocas, días y horarios (0 a 2 puntos)</t>
  </si>
  <si>
    <t>0 puntos.  No se definen claramente las fechas ni horarios para su prestación</t>
  </si>
  <si>
    <t>2 puntos. Se explica claramente en qué época del año, los días y la franja horaria de su prestación con definición de inversión en horas</t>
  </si>
  <si>
    <t>Guarderío y asesoramiento en campo: definición de zonas de vigilancia preferente y funciones a desarrollar (0 a 2 puntos)</t>
  </si>
  <si>
    <t>0 puntos.  No se definen claramente ni dónde ni cuándo se va a llevar a cabo</t>
  </si>
  <si>
    <t>2 puntos. Se definen las zonas a vigilar con el número de días semanales y se indica una inversión en horas.</t>
  </si>
  <si>
    <t>Desarrollo de actividades (0 a 3 puntos):</t>
  </si>
  <si>
    <t>0 puntos. No hay concreción suficiente en la definición de actividades a realizar, su contenido ni los destinatarios de las mismas.</t>
  </si>
  <si>
    <t xml:space="preserve">2 puntos. Se definen visitas guiadas y cursos de formación relacionados con la micología </t>
  </si>
  <si>
    <t>3 puntos. Se definen visitas guiadas, cursos de formación, talleres prácticos, charlas y campamentos</t>
  </si>
  <si>
    <t>Plan de mantenimiento de recursos, instalaciones y señalética (0 a 1 punto)</t>
  </si>
  <si>
    <t>0 puntos. Sin mención alguna de empleo o conservación de recursos, instalaciones u señalética.</t>
  </si>
  <si>
    <t>1 punto. Se relacionan los recursos, instalaciones y señalética y las rutinas de conservación y mantenimiento</t>
  </si>
  <si>
    <t>MARÍA MANZANAL</t>
  </si>
  <si>
    <t>UXAMA</t>
  </si>
  <si>
    <t>TOTAL PLAN DE GESTIÓN</t>
  </si>
  <si>
    <t>PUNTUACIÓN</t>
  </si>
  <si>
    <t>HORAS</t>
  </si>
  <si>
    <t>DEDICACIÓN POR BLOQUES DE TRABAJO (0 a 15 puntos)</t>
  </si>
  <si>
    <t>Partes micológicos suplementarios (0 a 4 puntos)</t>
  </si>
  <si>
    <t>PROGRAMA DE ACTIVIDADES (0 a 5 puntos)</t>
  </si>
  <si>
    <t>Actividades (mínimo 140 h)</t>
  </si>
  <si>
    <t>TOTAL PROGRAMA DE ACTIVIDADES</t>
  </si>
  <si>
    <t>TOTAL DEDICACIÓN POR BLOQUES</t>
  </si>
  <si>
    <t>Consultoría micológica (0 a 4 puntos, mín. 48 h)</t>
  </si>
  <si>
    <t>Guarderío y asesoramiento en campo (0 a 3 puntos, mín 80 h)</t>
  </si>
  <si>
    <t>Nº actividades (mínimo 28 ud)</t>
  </si>
  <si>
    <t>Atención al público (0 a 4 puntos, mín. 540 h)</t>
  </si>
  <si>
    <t>PLAN DE INFORMACIÓN AL PÚBLICO Y PUBLICIDAD, PROMOCIÓN DEL PARQUE Y GESTIÓN DE RIESGOS (0 a 10 puntos)</t>
  </si>
  <si>
    <t>Plan de márketing (0 a 4 puntos)</t>
  </si>
  <si>
    <t>HORAS/PARTES SUPLEM.</t>
  </si>
  <si>
    <t>OBSERVACIONES</t>
  </si>
  <si>
    <t>Faltan campamentos</t>
  </si>
  <si>
    <t>No se establecen fechas concretas</t>
  </si>
  <si>
    <t>Disposición de titulación de primeros auxilios o DESA (0 a 2 puntos)</t>
  </si>
  <si>
    <t>No se citan los periodos de abono anual</t>
  </si>
  <si>
    <t>DIRECCIÓN Y COORDINACIÓN</t>
  </si>
  <si>
    <t>Dirección y coordinación</t>
  </si>
  <si>
    <t>MANTENIMIENTO</t>
  </si>
  <si>
    <t>Mantenimiento</t>
  </si>
  <si>
    <t>Estudio  de presión recolectora en el período 2025-2028 (control vehículos+estimación cesta semanal)</t>
  </si>
  <si>
    <t>Estudio de producción micológica (siguiendo lo que estudiaron en 2021)</t>
  </si>
  <si>
    <t>De los dos anteriores estudios &gt;&gt;&gt;&gt;&gt;&gt; Análisis de la capacidad de acogida</t>
  </si>
  <si>
    <t>Calidad</t>
  </si>
  <si>
    <t>Originalidad</t>
  </si>
  <si>
    <t>Accesiblidad</t>
  </si>
  <si>
    <t>Promedio</t>
  </si>
  <si>
    <t>UD/HORAS</t>
  </si>
  <si>
    <t>Nº Medios tecnológicos y herramientas de publicidad (0 a 4 puntos)</t>
  </si>
  <si>
    <t>TOTAL PLAN INFORMACIÓN…</t>
  </si>
  <si>
    <t>Mejora del punto de información micológica valorado en 1000 € a invertir el año 1 (2025)</t>
  </si>
  <si>
    <t>Mejora del punto de información micológica valorado en 1000 € para el período del contrato</t>
  </si>
  <si>
    <t>Buscar relaciones interregionales, estudios de producción, participacion en beeUltzama y proyectos piloto con GN</t>
  </si>
  <si>
    <t>Participacipación en eventos para mejorar el posicionamiento del parque</t>
  </si>
  <si>
    <t>Empleo de guías micológicos con conocimientos suficiente de serán de la Asociación de Guías micológicos "Saskiak"</t>
  </si>
  <si>
    <t>No detalla cuánto o qué tipo de personal va a emplear</t>
  </si>
  <si>
    <t>Énfasis en las alertas por riesgo de masificación</t>
  </si>
  <si>
    <t>Propuesta de ingresar en la Red Explora del GN &gt;&gt;&gt;&gt; acceso a subvenciones y adecuación de nuevo punto de información micológico</t>
  </si>
  <si>
    <t>PLAN DE GESTIÓN</t>
  </si>
  <si>
    <t>DEDICACIÓN POR BLOQUES</t>
  </si>
  <si>
    <t>PROGRAMA DE ACTIVIDADES</t>
  </si>
  <si>
    <t>PLAN INFORMACIÓN Y OTROS</t>
  </si>
  <si>
    <t>TOTAL VALORACIÓN SOBRE B</t>
  </si>
  <si>
    <t>Concepto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</si>
</sst>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 tint="-0.499984740745262"/>
      <name val="Calibri"/>
      <family val="2"/>
    </font>
    <font>
      <sz val="11"/>
      <color theme="0" tint="-0.49998474074526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2" fillId="0" borderId="3" xfId="0" applyNumberFormat="1" applyFont="1" applyBorder="1"/>
    <xf numFmtId="4" fontId="2" fillId="0" borderId="2" xfId="0" applyNumberFormat="1" applyFont="1" applyBorder="1" applyAlignment="1">
      <alignment horizontal="center"/>
    </xf>
    <xf numFmtId="4" fontId="1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B9662-FF54-41AA-83C1-653D144B0462}">
  <sheetPr>
    <pageSetUpPr fitToPage="1"/>
  </sheetPr>
  <dimension ref="A1:E50"/>
  <sheetViews>
    <sheetView workbookViewId="0">
      <selection activeCell="A50" sqref="A1:E50"/>
    </sheetView>
  </sheetViews>
  <sheetFormatPr baseColWidth="10" defaultRowHeight="12" x14ac:dyDescent="0.25"/>
  <cols>
    <col min="1" max="1" width="60.5703125" style="3" customWidth="1"/>
    <col min="2" max="2" width="11.28515625" style="5" customWidth="1"/>
    <col min="3" max="3" width="9.28515625" style="5" customWidth="1"/>
    <col min="4" max="4" width="12.7109375" style="3" customWidth="1"/>
    <col min="5" max="5" width="12.42578125" style="3" customWidth="1"/>
    <col min="6" max="16384" width="11.42578125" style="3"/>
  </cols>
  <sheetData>
    <row r="1" spans="1:5" ht="24" customHeight="1" x14ac:dyDescent="0.25">
      <c r="A1" s="24"/>
      <c r="B1" s="25" t="s">
        <v>30</v>
      </c>
      <c r="C1" s="25"/>
      <c r="D1" s="25" t="s">
        <v>45</v>
      </c>
      <c r="E1" s="26"/>
    </row>
    <row r="2" spans="1:5" ht="24" x14ac:dyDescent="0.25">
      <c r="A2" s="27" t="s">
        <v>0</v>
      </c>
      <c r="B2" s="28" t="s">
        <v>27</v>
      </c>
      <c r="C2" s="28" t="s">
        <v>28</v>
      </c>
      <c r="D2" s="28" t="s">
        <v>27</v>
      </c>
      <c r="E2" s="29" t="s">
        <v>28</v>
      </c>
    </row>
    <row r="3" spans="1:5" x14ac:dyDescent="0.25">
      <c r="A3" s="30"/>
      <c r="B3" s="31"/>
      <c r="C3" s="31"/>
      <c r="D3" s="32"/>
      <c r="E3" s="33"/>
    </row>
    <row r="4" spans="1:5" x14ac:dyDescent="0.25">
      <c r="A4" s="27" t="s">
        <v>1</v>
      </c>
      <c r="B4" s="31"/>
      <c r="C4" s="31"/>
      <c r="D4" s="32"/>
      <c r="E4" s="33"/>
    </row>
    <row r="5" spans="1:5" ht="36" x14ac:dyDescent="0.25">
      <c r="A5" s="30" t="s">
        <v>2</v>
      </c>
      <c r="B5" s="31"/>
      <c r="C5" s="31"/>
      <c r="D5" s="32"/>
      <c r="E5" s="33"/>
    </row>
    <row r="6" spans="1:5" ht="24" x14ac:dyDescent="0.25">
      <c r="A6" s="30" t="s">
        <v>3</v>
      </c>
      <c r="B6" s="31">
        <v>1</v>
      </c>
      <c r="C6" s="31">
        <v>1</v>
      </c>
      <c r="D6" s="32"/>
      <c r="E6" s="33"/>
    </row>
    <row r="7" spans="1:5" x14ac:dyDescent="0.25">
      <c r="A7" s="30"/>
      <c r="B7" s="6">
        <f>SUM(B5:B6)</f>
        <v>1</v>
      </c>
      <c r="C7" s="6">
        <f>SUM(C5:C6)</f>
        <v>1</v>
      </c>
      <c r="D7" s="32"/>
      <c r="E7" s="33"/>
    </row>
    <row r="8" spans="1:5" x14ac:dyDescent="0.25">
      <c r="A8" s="30"/>
      <c r="B8" s="31"/>
      <c r="C8" s="31"/>
      <c r="D8" s="32"/>
      <c r="E8" s="33"/>
    </row>
    <row r="9" spans="1:5" ht="24" x14ac:dyDescent="0.25">
      <c r="A9" s="27" t="s">
        <v>4</v>
      </c>
      <c r="B9" s="32"/>
      <c r="C9" s="31"/>
      <c r="D9" s="32"/>
      <c r="E9" s="33"/>
    </row>
    <row r="10" spans="1:5" x14ac:dyDescent="0.25">
      <c r="A10" s="30"/>
      <c r="B10" s="31"/>
      <c r="C10" s="31"/>
      <c r="D10" s="32"/>
      <c r="E10" s="33"/>
    </row>
    <row r="11" spans="1:5" ht="24" x14ac:dyDescent="0.25">
      <c r="A11" s="30" t="s">
        <v>5</v>
      </c>
      <c r="B11" s="31"/>
      <c r="C11" s="31"/>
      <c r="D11" s="32"/>
      <c r="E11" s="33"/>
    </row>
    <row r="12" spans="1:5" ht="24" x14ac:dyDescent="0.25">
      <c r="A12" s="30" t="s">
        <v>6</v>
      </c>
      <c r="B12" s="31"/>
      <c r="C12" s="31"/>
      <c r="D12" s="32"/>
      <c r="E12" s="33"/>
    </row>
    <row r="13" spans="1:5" ht="24" x14ac:dyDescent="0.25">
      <c r="A13" s="30" t="s">
        <v>7</v>
      </c>
      <c r="B13" s="31"/>
      <c r="C13" s="31"/>
      <c r="D13" s="32"/>
      <c r="E13" s="33"/>
    </row>
    <row r="14" spans="1:5" ht="48" x14ac:dyDescent="0.25">
      <c r="A14" s="30" t="s">
        <v>8</v>
      </c>
      <c r="B14" s="31"/>
      <c r="C14" s="31">
        <v>6.5</v>
      </c>
      <c r="D14" s="32"/>
      <c r="E14" s="33" t="s">
        <v>49</v>
      </c>
    </row>
    <row r="15" spans="1:5" ht="36" x14ac:dyDescent="0.25">
      <c r="A15" s="30" t="s">
        <v>9</v>
      </c>
      <c r="B15" s="31">
        <v>7</v>
      </c>
      <c r="C15" s="31"/>
      <c r="D15" s="32"/>
      <c r="E15" s="33"/>
    </row>
    <row r="16" spans="1:5" x14ac:dyDescent="0.25">
      <c r="A16" s="30"/>
      <c r="B16" s="6">
        <f>SUM(B11:B15)</f>
        <v>7</v>
      </c>
      <c r="C16" s="6">
        <f>SUM(C11:C15)</f>
        <v>6.5</v>
      </c>
      <c r="D16" s="32"/>
      <c r="E16" s="33"/>
    </row>
    <row r="17" spans="1:5" x14ac:dyDescent="0.25">
      <c r="A17" s="30"/>
      <c r="B17" s="31"/>
      <c r="C17" s="31"/>
      <c r="D17" s="32"/>
      <c r="E17" s="33"/>
    </row>
    <row r="18" spans="1:5" ht="24" x14ac:dyDescent="0.25">
      <c r="A18" s="27" t="s">
        <v>10</v>
      </c>
      <c r="B18" s="32"/>
      <c r="C18" s="32"/>
      <c r="D18" s="32"/>
      <c r="E18" s="33"/>
    </row>
    <row r="19" spans="1:5" x14ac:dyDescent="0.25">
      <c r="A19" s="30"/>
      <c r="B19" s="31"/>
      <c r="C19" s="31"/>
      <c r="D19" s="32"/>
      <c r="E19" s="33"/>
    </row>
    <row r="20" spans="1:5" ht="24" x14ac:dyDescent="0.25">
      <c r="A20" s="30" t="s">
        <v>11</v>
      </c>
      <c r="B20" s="31"/>
      <c r="C20" s="31"/>
      <c r="D20" s="32"/>
      <c r="E20" s="33"/>
    </row>
    <row r="21" spans="1:5" ht="24" x14ac:dyDescent="0.25">
      <c r="A21" s="30" t="s">
        <v>12</v>
      </c>
      <c r="B21" s="31"/>
      <c r="C21" s="31"/>
      <c r="D21" s="32"/>
      <c r="E21" s="33"/>
    </row>
    <row r="22" spans="1:5" ht="24" x14ac:dyDescent="0.25">
      <c r="A22" s="30" t="s">
        <v>13</v>
      </c>
      <c r="B22" s="31">
        <v>3</v>
      </c>
      <c r="C22" s="31">
        <v>3</v>
      </c>
      <c r="D22" s="32"/>
      <c r="E22" s="33"/>
    </row>
    <row r="23" spans="1:5" x14ac:dyDescent="0.25">
      <c r="A23" s="30"/>
      <c r="B23" s="6">
        <f>SUM(B20:B22)</f>
        <v>3</v>
      </c>
      <c r="C23" s="6">
        <f>SUM(C20:C22)</f>
        <v>3</v>
      </c>
      <c r="D23" s="32"/>
      <c r="E23" s="33"/>
    </row>
    <row r="24" spans="1:5" x14ac:dyDescent="0.25">
      <c r="A24" s="30"/>
      <c r="B24" s="31"/>
      <c r="C24" s="31"/>
      <c r="D24" s="32"/>
      <c r="E24" s="33"/>
    </row>
    <row r="25" spans="1:5" x14ac:dyDescent="0.25">
      <c r="A25" s="27" t="s">
        <v>14</v>
      </c>
      <c r="B25" s="32"/>
      <c r="C25" s="31"/>
      <c r="D25" s="32"/>
      <c r="E25" s="33"/>
    </row>
    <row r="26" spans="1:5" x14ac:dyDescent="0.25">
      <c r="A26" s="30"/>
      <c r="B26" s="31"/>
      <c r="C26" s="31"/>
      <c r="D26" s="32"/>
      <c r="E26" s="33"/>
    </row>
    <row r="27" spans="1:5" ht="24" x14ac:dyDescent="0.25">
      <c r="A27" s="30" t="s">
        <v>15</v>
      </c>
      <c r="B27" s="31"/>
      <c r="C27" s="31"/>
      <c r="D27" s="32"/>
      <c r="E27" s="33"/>
    </row>
    <row r="28" spans="1:5" ht="24" x14ac:dyDescent="0.25">
      <c r="A28" s="30" t="s">
        <v>16</v>
      </c>
      <c r="B28" s="31">
        <v>2</v>
      </c>
      <c r="C28" s="31">
        <v>2</v>
      </c>
      <c r="D28" s="32"/>
      <c r="E28" s="33"/>
    </row>
    <row r="29" spans="1:5" x14ac:dyDescent="0.25">
      <c r="A29" s="30"/>
      <c r="B29" s="6">
        <f>SUM(B27:B28)</f>
        <v>2</v>
      </c>
      <c r="C29" s="6">
        <f>SUM(C27:C28)</f>
        <v>2</v>
      </c>
      <c r="D29" s="32"/>
      <c r="E29" s="33"/>
    </row>
    <row r="30" spans="1:5" x14ac:dyDescent="0.25">
      <c r="A30" s="30"/>
      <c r="B30" s="31"/>
      <c r="C30" s="31"/>
      <c r="D30" s="32"/>
      <c r="E30" s="33"/>
    </row>
    <row r="31" spans="1:5" ht="24" x14ac:dyDescent="0.25">
      <c r="A31" s="27" t="s">
        <v>17</v>
      </c>
      <c r="B31" s="32"/>
      <c r="C31" s="31"/>
      <c r="D31" s="32"/>
      <c r="E31" s="33"/>
    </row>
    <row r="32" spans="1:5" x14ac:dyDescent="0.25">
      <c r="A32" s="30"/>
      <c r="B32" s="31"/>
      <c r="C32" s="31"/>
      <c r="D32" s="32"/>
      <c r="E32" s="33"/>
    </row>
    <row r="33" spans="1:5" ht="24" x14ac:dyDescent="0.25">
      <c r="A33" s="30" t="s">
        <v>18</v>
      </c>
      <c r="B33" s="31"/>
      <c r="C33" s="31"/>
      <c r="D33" s="32"/>
      <c r="E33" s="33"/>
    </row>
    <row r="34" spans="1:5" ht="24" x14ac:dyDescent="0.25">
      <c r="A34" s="30" t="s">
        <v>19</v>
      </c>
      <c r="B34" s="31">
        <v>2</v>
      </c>
      <c r="C34" s="31">
        <v>2</v>
      </c>
      <c r="D34" s="32"/>
      <c r="E34" s="33"/>
    </row>
    <row r="35" spans="1:5" x14ac:dyDescent="0.25">
      <c r="A35" s="30"/>
      <c r="B35" s="6">
        <f>SUM(B33:B34)</f>
        <v>2</v>
      </c>
      <c r="C35" s="6">
        <f>SUM(C33:C34)</f>
        <v>2</v>
      </c>
      <c r="D35" s="32"/>
      <c r="E35" s="33"/>
    </row>
    <row r="36" spans="1:5" x14ac:dyDescent="0.25">
      <c r="A36" s="30"/>
      <c r="B36" s="31"/>
      <c r="C36" s="31"/>
      <c r="D36" s="32"/>
      <c r="E36" s="33"/>
    </row>
    <row r="37" spans="1:5" x14ac:dyDescent="0.25">
      <c r="A37" s="27" t="s">
        <v>20</v>
      </c>
      <c r="B37" s="31"/>
      <c r="C37" s="31"/>
      <c r="D37" s="32"/>
      <c r="E37" s="33"/>
    </row>
    <row r="38" spans="1:5" ht="24" x14ac:dyDescent="0.25">
      <c r="A38" s="30" t="s">
        <v>21</v>
      </c>
      <c r="B38" s="31"/>
      <c r="C38" s="31"/>
      <c r="D38" s="32"/>
      <c r="E38" s="33"/>
    </row>
    <row r="39" spans="1:5" ht="24" x14ac:dyDescent="0.25">
      <c r="A39" s="30" t="s">
        <v>22</v>
      </c>
      <c r="B39" s="31"/>
      <c r="C39" s="31"/>
      <c r="D39" s="32"/>
      <c r="E39" s="33"/>
    </row>
    <row r="40" spans="1:5" ht="24" x14ac:dyDescent="0.25">
      <c r="A40" s="30" t="s">
        <v>23</v>
      </c>
      <c r="B40" s="31">
        <v>2.5</v>
      </c>
      <c r="C40" s="31">
        <v>2.5</v>
      </c>
      <c r="D40" s="32" t="s">
        <v>46</v>
      </c>
      <c r="E40" s="33" t="s">
        <v>46</v>
      </c>
    </row>
    <row r="41" spans="1:5" x14ac:dyDescent="0.25">
      <c r="A41" s="30"/>
      <c r="B41" s="6">
        <f>SUM(B38:B40)</f>
        <v>2.5</v>
      </c>
      <c r="C41" s="6">
        <f>SUM(C38:C40)</f>
        <v>2.5</v>
      </c>
      <c r="D41" s="32"/>
      <c r="E41" s="33"/>
    </row>
    <row r="42" spans="1:5" x14ac:dyDescent="0.25">
      <c r="A42" s="30"/>
      <c r="B42" s="31"/>
      <c r="C42" s="31"/>
      <c r="D42" s="32"/>
      <c r="E42" s="33"/>
    </row>
    <row r="43" spans="1:5" x14ac:dyDescent="0.25">
      <c r="A43" s="27" t="s">
        <v>24</v>
      </c>
      <c r="B43" s="31"/>
      <c r="C43" s="31"/>
      <c r="D43" s="32"/>
      <c r="E43" s="33"/>
    </row>
    <row r="44" spans="1:5" ht="24" x14ac:dyDescent="0.25">
      <c r="A44" s="30" t="s">
        <v>25</v>
      </c>
      <c r="B44" s="31"/>
      <c r="C44" s="31"/>
      <c r="D44" s="32"/>
      <c r="E44" s="33"/>
    </row>
    <row r="45" spans="1:5" ht="48" x14ac:dyDescent="0.25">
      <c r="A45" s="30" t="s">
        <v>26</v>
      </c>
      <c r="B45" s="31">
        <v>1</v>
      </c>
      <c r="C45" s="31">
        <v>0.75</v>
      </c>
      <c r="D45" s="32"/>
      <c r="E45" s="33" t="s">
        <v>47</v>
      </c>
    </row>
    <row r="46" spans="1:5" x14ac:dyDescent="0.25">
      <c r="A46" s="34"/>
      <c r="B46" s="6">
        <f>SUM(B44:B45)</f>
        <v>1</v>
      </c>
      <c r="C46" s="6">
        <f>SUM(C44:C45)</f>
        <v>0.75</v>
      </c>
      <c r="D46" s="32"/>
      <c r="E46" s="33"/>
    </row>
    <row r="47" spans="1:5" x14ac:dyDescent="0.25">
      <c r="A47" s="34"/>
      <c r="B47" s="31"/>
      <c r="C47" s="31"/>
      <c r="D47" s="32"/>
      <c r="E47" s="33"/>
    </row>
    <row r="48" spans="1:5" x14ac:dyDescent="0.25">
      <c r="A48" s="35" t="s">
        <v>29</v>
      </c>
      <c r="B48" s="9">
        <f>B7+B16+B23+B29+B35+B41+B46</f>
        <v>18.5</v>
      </c>
      <c r="C48" s="9">
        <f>C7+C16+C23+C29+C35+C41+C46</f>
        <v>17.75</v>
      </c>
      <c r="D48" s="32"/>
      <c r="E48" s="33"/>
    </row>
    <row r="49" spans="1:5" x14ac:dyDescent="0.25">
      <c r="A49" s="34"/>
      <c r="B49" s="31"/>
      <c r="C49" s="31"/>
      <c r="D49" s="32"/>
      <c r="E49" s="33"/>
    </row>
    <row r="50" spans="1:5" x14ac:dyDescent="0.25">
      <c r="A50" s="36"/>
      <c r="B50" s="37"/>
      <c r="C50" s="37"/>
      <c r="D50" s="38"/>
      <c r="E50" s="39"/>
    </row>
  </sheetData>
  <mergeCells count="2">
    <mergeCell ref="B1:C1"/>
    <mergeCell ref="D1:E1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7D56B-90CC-49D0-82E1-0082F306E3FA}">
  <sheetPr>
    <pageSetUpPr fitToPage="1"/>
  </sheetPr>
  <dimension ref="A1:E16"/>
  <sheetViews>
    <sheetView workbookViewId="0">
      <selection activeCell="A17" sqref="A1:E17"/>
    </sheetView>
  </sheetViews>
  <sheetFormatPr baseColWidth="10" defaultRowHeight="12" x14ac:dyDescent="0.25"/>
  <cols>
    <col min="1" max="1" width="46.5703125" style="3" customWidth="1"/>
    <col min="2" max="2" width="11.42578125" style="3"/>
    <col min="3" max="3" width="10.42578125" style="3" customWidth="1"/>
    <col min="4" max="5" width="10.140625" style="3" customWidth="1"/>
    <col min="6" max="16384" width="11.42578125" style="3"/>
  </cols>
  <sheetData>
    <row r="1" spans="1:5" x14ac:dyDescent="0.25">
      <c r="B1" s="22" t="s">
        <v>44</v>
      </c>
      <c r="C1" s="22"/>
      <c r="D1" s="22" t="s">
        <v>30</v>
      </c>
      <c r="E1" s="22"/>
    </row>
    <row r="2" spans="1:5" ht="24" x14ac:dyDescent="0.25">
      <c r="A2" s="2" t="s">
        <v>32</v>
      </c>
      <c r="B2" s="7" t="s">
        <v>27</v>
      </c>
      <c r="C2" s="7" t="s">
        <v>28</v>
      </c>
      <c r="D2" s="7" t="s">
        <v>27</v>
      </c>
      <c r="E2" s="7" t="s">
        <v>28</v>
      </c>
    </row>
    <row r="3" spans="1:5" x14ac:dyDescent="0.25">
      <c r="A3" s="4"/>
    </row>
    <row r="4" spans="1:5" x14ac:dyDescent="0.25">
      <c r="A4" s="2" t="s">
        <v>41</v>
      </c>
      <c r="B4" s="5">
        <f>693.5+461-540</f>
        <v>614.5</v>
      </c>
      <c r="C4" s="5">
        <f>920-540</f>
        <v>380</v>
      </c>
      <c r="D4" s="5">
        <f>4*(B4/B4)</f>
        <v>4</v>
      </c>
      <c r="E4" s="10">
        <f>4*(C4/B4)</f>
        <v>2.4735557363710332</v>
      </c>
    </row>
    <row r="5" spans="1:5" x14ac:dyDescent="0.25">
      <c r="A5" s="4"/>
      <c r="B5" s="5"/>
      <c r="C5" s="5"/>
      <c r="D5" s="5"/>
      <c r="E5" s="10"/>
    </row>
    <row r="6" spans="1:5" x14ac:dyDescent="0.25">
      <c r="A6" s="4"/>
      <c r="B6" s="5"/>
      <c r="C6" s="5"/>
      <c r="D6" s="5"/>
      <c r="E6" s="10"/>
    </row>
    <row r="7" spans="1:5" x14ac:dyDescent="0.25">
      <c r="A7" s="2" t="s">
        <v>38</v>
      </c>
      <c r="B7" s="5">
        <f>210-48</f>
        <v>162</v>
      </c>
      <c r="C7" s="5">
        <f>158-48</f>
        <v>110</v>
      </c>
      <c r="D7" s="5">
        <f>4*(B7/B7)</f>
        <v>4</v>
      </c>
      <c r="E7" s="10">
        <f>4*(C7/B7)</f>
        <v>2.7160493827160495</v>
      </c>
    </row>
    <row r="8" spans="1:5" x14ac:dyDescent="0.25">
      <c r="A8" s="2"/>
      <c r="B8" s="5"/>
      <c r="C8" s="5"/>
      <c r="D8" s="5"/>
      <c r="E8" s="10"/>
    </row>
    <row r="9" spans="1:5" x14ac:dyDescent="0.25">
      <c r="A9" s="4"/>
      <c r="B9" s="5"/>
      <c r="C9" s="5"/>
      <c r="D9" s="5"/>
      <c r="E9" s="10"/>
    </row>
    <row r="10" spans="1:5" x14ac:dyDescent="0.25">
      <c r="A10" s="2" t="s">
        <v>39</v>
      </c>
      <c r="B10" s="5">
        <f>274-80</f>
        <v>194</v>
      </c>
      <c r="C10" s="5">
        <f>171-80</f>
        <v>91</v>
      </c>
      <c r="D10" s="5">
        <f>3*(B10/B10)</f>
        <v>3</v>
      </c>
      <c r="E10" s="10">
        <f>3*(C10/B10)</f>
        <v>1.4072164948453607</v>
      </c>
    </row>
    <row r="11" spans="1:5" x14ac:dyDescent="0.25">
      <c r="A11" s="4"/>
      <c r="B11" s="5"/>
      <c r="C11" s="5"/>
      <c r="D11" s="5"/>
      <c r="E11" s="10"/>
    </row>
    <row r="12" spans="1:5" x14ac:dyDescent="0.25">
      <c r="A12" s="4"/>
      <c r="B12" s="5"/>
      <c r="C12" s="5"/>
      <c r="D12" s="5"/>
      <c r="E12" s="10"/>
    </row>
    <row r="13" spans="1:5" x14ac:dyDescent="0.25">
      <c r="A13" s="2" t="s">
        <v>33</v>
      </c>
      <c r="B13" s="5">
        <f>27-8</f>
        <v>19</v>
      </c>
      <c r="C13" s="5">
        <f>18-8</f>
        <v>10</v>
      </c>
      <c r="D13" s="5">
        <f>4*(B13/B13)</f>
        <v>4</v>
      </c>
      <c r="E13" s="10">
        <f>4*(C13/B13)</f>
        <v>2.1052631578947367</v>
      </c>
    </row>
    <row r="14" spans="1:5" x14ac:dyDescent="0.25">
      <c r="A14" s="2"/>
      <c r="B14" s="5"/>
      <c r="C14" s="5"/>
      <c r="D14" s="5"/>
      <c r="E14" s="10"/>
    </row>
    <row r="15" spans="1:5" x14ac:dyDescent="0.25">
      <c r="B15" s="5"/>
      <c r="C15" s="5"/>
      <c r="D15" s="5"/>
      <c r="E15" s="10"/>
    </row>
    <row r="16" spans="1:5" x14ac:dyDescent="0.25">
      <c r="A16" s="8" t="s">
        <v>37</v>
      </c>
      <c r="B16" s="9">
        <f>SUM(B4:B13)</f>
        <v>989.5</v>
      </c>
      <c r="C16" s="9">
        <f>SUM(C4:C13)</f>
        <v>591</v>
      </c>
      <c r="D16" s="9">
        <f>SUM(D4:D13)</f>
        <v>15</v>
      </c>
      <c r="E16" s="11">
        <f>SUM(E4:E13)</f>
        <v>8.7020847718271792</v>
      </c>
    </row>
  </sheetData>
  <mergeCells count="2">
    <mergeCell ref="B1:C1"/>
    <mergeCell ref="D1:E1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8D75-01C6-4DB0-B147-A9655818B242}">
  <sheetPr>
    <pageSetUpPr fitToPage="1"/>
  </sheetPr>
  <dimension ref="A1:F10"/>
  <sheetViews>
    <sheetView workbookViewId="0">
      <selection activeCell="A11" sqref="A1:F11"/>
    </sheetView>
  </sheetViews>
  <sheetFormatPr baseColWidth="10" defaultRowHeight="15" x14ac:dyDescent="0.25"/>
  <cols>
    <col min="1" max="1" width="38.85546875" customWidth="1"/>
    <col min="2" max="2" width="10.85546875" customWidth="1"/>
    <col min="3" max="3" width="10.28515625" customWidth="1"/>
  </cols>
  <sheetData>
    <row r="1" spans="1:6" x14ac:dyDescent="0.25">
      <c r="A1" s="3"/>
      <c r="B1" s="22" t="s">
        <v>31</v>
      </c>
      <c r="C1" s="22"/>
      <c r="D1" s="22" t="s">
        <v>30</v>
      </c>
      <c r="E1" s="22"/>
    </row>
    <row r="2" spans="1:6" ht="24" x14ac:dyDescent="0.25">
      <c r="A2" s="2" t="s">
        <v>34</v>
      </c>
      <c r="B2" s="7" t="s">
        <v>27</v>
      </c>
      <c r="C2" s="7" t="s">
        <v>28</v>
      </c>
      <c r="D2" s="7" t="s">
        <v>27</v>
      </c>
      <c r="E2" s="7" t="s">
        <v>28</v>
      </c>
    </row>
    <row r="3" spans="1:6" x14ac:dyDescent="0.25">
      <c r="A3" s="4"/>
      <c r="B3" s="3"/>
      <c r="C3" s="3"/>
    </row>
    <row r="4" spans="1:6" x14ac:dyDescent="0.25">
      <c r="A4" s="2" t="s">
        <v>40</v>
      </c>
      <c r="B4" s="5">
        <v>106</v>
      </c>
      <c r="C4" s="5">
        <v>57</v>
      </c>
      <c r="D4" s="10">
        <f>5*(B4/B4)</f>
        <v>5</v>
      </c>
      <c r="E4" s="10">
        <f>5*(C4/B4)</f>
        <v>2.6886792452830188</v>
      </c>
    </row>
    <row r="5" spans="1:6" x14ac:dyDescent="0.25">
      <c r="A5" s="2" t="s">
        <v>35</v>
      </c>
      <c r="B5" s="5">
        <f>450</f>
        <v>450</v>
      </c>
      <c r="C5" s="5">
        <v>727</v>
      </c>
      <c r="D5" s="10">
        <f>5*(B5/C5)</f>
        <v>3.0949105914718018</v>
      </c>
      <c r="E5" s="10">
        <f>5*(C5/C5)</f>
        <v>5</v>
      </c>
    </row>
    <row r="6" spans="1:6" x14ac:dyDescent="0.25">
      <c r="A6" s="2" t="s">
        <v>57</v>
      </c>
      <c r="B6" s="5"/>
      <c r="C6" s="5"/>
      <c r="D6" s="10">
        <v>5</v>
      </c>
      <c r="E6" s="10">
        <v>5</v>
      </c>
    </row>
    <row r="7" spans="1:6" x14ac:dyDescent="0.25">
      <c r="A7" s="2" t="s">
        <v>58</v>
      </c>
      <c r="B7" s="5"/>
      <c r="C7" s="5"/>
      <c r="D7" s="10">
        <v>4</v>
      </c>
      <c r="E7" s="10">
        <v>3.5</v>
      </c>
    </row>
    <row r="8" spans="1:6" x14ac:dyDescent="0.25">
      <c r="A8" s="2" t="s">
        <v>59</v>
      </c>
      <c r="B8" s="5"/>
      <c r="C8" s="5"/>
      <c r="D8" s="10">
        <v>4</v>
      </c>
      <c r="E8" s="10">
        <v>4.5</v>
      </c>
    </row>
    <row r="9" spans="1:6" x14ac:dyDescent="0.25">
      <c r="A9" s="4"/>
      <c r="B9" s="6"/>
      <c r="C9" s="6"/>
      <c r="D9" s="12"/>
      <c r="E9" s="12"/>
    </row>
    <row r="10" spans="1:6" x14ac:dyDescent="0.25">
      <c r="A10" s="8" t="s">
        <v>36</v>
      </c>
      <c r="B10" s="7"/>
      <c r="D10" s="13">
        <f>AVERAGE(D4:D8)</f>
        <v>4.2189821182943605</v>
      </c>
      <c r="E10" s="13">
        <f>AVERAGE(E4:E8)</f>
        <v>4.1377358490566039</v>
      </c>
      <c r="F10" s="1" t="s">
        <v>60</v>
      </c>
    </row>
  </sheetData>
  <mergeCells count="2">
    <mergeCell ref="B1:C1"/>
    <mergeCell ref="D1:E1"/>
  </mergeCells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C6F6B-8E34-4753-9845-5C4748551D50}">
  <sheetPr>
    <pageSetUpPr fitToPage="1"/>
  </sheetPr>
  <dimension ref="A1:E13"/>
  <sheetViews>
    <sheetView workbookViewId="0">
      <selection activeCell="A14" sqref="A1:E14"/>
    </sheetView>
  </sheetViews>
  <sheetFormatPr baseColWidth="10" defaultRowHeight="15" x14ac:dyDescent="0.25"/>
  <cols>
    <col min="1" max="1" width="49.7109375" customWidth="1"/>
  </cols>
  <sheetData>
    <row r="1" spans="1:5" x14ac:dyDescent="0.25">
      <c r="A1" s="3"/>
      <c r="B1" s="22" t="s">
        <v>61</v>
      </c>
      <c r="C1" s="22"/>
      <c r="D1" s="22" t="s">
        <v>30</v>
      </c>
      <c r="E1" s="22"/>
    </row>
    <row r="2" spans="1:5" ht="24" x14ac:dyDescent="0.25">
      <c r="A2" s="2" t="s">
        <v>42</v>
      </c>
      <c r="B2" s="7" t="s">
        <v>27</v>
      </c>
      <c r="C2" s="7" t="s">
        <v>28</v>
      </c>
      <c r="D2" s="7" t="s">
        <v>27</v>
      </c>
      <c r="E2" s="7" t="s">
        <v>28</v>
      </c>
    </row>
    <row r="3" spans="1:5" x14ac:dyDescent="0.25">
      <c r="A3" s="4"/>
      <c r="B3" s="3"/>
      <c r="C3" s="3"/>
    </row>
    <row r="4" spans="1:5" x14ac:dyDescent="0.25">
      <c r="A4" s="2" t="s">
        <v>62</v>
      </c>
      <c r="B4" s="5">
        <v>47</v>
      </c>
      <c r="C4" s="5">
        <v>26</v>
      </c>
      <c r="D4" s="10">
        <f>4*(B4/B4)</f>
        <v>4</v>
      </c>
      <c r="E4" s="10">
        <f>4*(C4/B4)</f>
        <v>2.2127659574468086</v>
      </c>
    </row>
    <row r="5" spans="1:5" x14ac:dyDescent="0.25">
      <c r="A5" s="4"/>
      <c r="B5" s="6"/>
      <c r="C5" s="6"/>
      <c r="D5" s="6"/>
      <c r="E5" s="6"/>
    </row>
    <row r="6" spans="1:5" x14ac:dyDescent="0.25">
      <c r="A6" s="4"/>
      <c r="B6" s="5"/>
      <c r="C6" s="5"/>
      <c r="D6" s="5"/>
      <c r="E6" s="5"/>
    </row>
    <row r="7" spans="1:5" x14ac:dyDescent="0.25">
      <c r="A7" s="2" t="s">
        <v>43</v>
      </c>
      <c r="B7" s="5"/>
      <c r="C7" s="5"/>
      <c r="D7" s="5">
        <v>3</v>
      </c>
      <c r="E7" s="5">
        <v>3</v>
      </c>
    </row>
    <row r="8" spans="1:5" x14ac:dyDescent="0.25">
      <c r="A8" s="2"/>
      <c r="B8" s="6"/>
      <c r="C8" s="6"/>
      <c r="D8" s="6"/>
      <c r="E8" s="6"/>
    </row>
    <row r="9" spans="1:5" x14ac:dyDescent="0.25">
      <c r="A9" s="4"/>
      <c r="B9" s="5"/>
      <c r="C9" s="5"/>
      <c r="D9" s="5"/>
      <c r="E9" s="5"/>
    </row>
    <row r="10" spans="1:5" x14ac:dyDescent="0.25">
      <c r="A10" s="2" t="s">
        <v>48</v>
      </c>
      <c r="B10" s="5"/>
      <c r="C10" s="5"/>
      <c r="D10" s="5">
        <v>2</v>
      </c>
      <c r="E10" s="5">
        <v>2</v>
      </c>
    </row>
    <row r="11" spans="1:5" x14ac:dyDescent="0.25">
      <c r="A11" s="2"/>
      <c r="B11" s="6"/>
      <c r="C11" s="6"/>
      <c r="D11" s="6"/>
      <c r="E11" s="6"/>
    </row>
    <row r="12" spans="1:5" x14ac:dyDescent="0.25">
      <c r="A12" s="3"/>
      <c r="B12" s="5"/>
      <c r="C12" s="5"/>
      <c r="D12" s="5"/>
      <c r="E12" s="5"/>
    </row>
    <row r="13" spans="1:5" x14ac:dyDescent="0.25">
      <c r="A13" s="8" t="s">
        <v>63</v>
      </c>
      <c r="B13" s="9"/>
      <c r="C13" s="9"/>
      <c r="D13" s="11">
        <f>SUM(D4:D10)</f>
        <v>9</v>
      </c>
      <c r="E13" s="11">
        <f>SUM(E4:E10)</f>
        <v>7.212765957446809</v>
      </c>
    </row>
  </sheetData>
  <mergeCells count="2">
    <mergeCell ref="B1:C1"/>
    <mergeCell ref="D1:E1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3D6D9-84C2-4798-B8BD-891D4FE126E2}">
  <sheetPr>
    <pageSetUpPr fitToPage="1"/>
  </sheetPr>
  <dimension ref="A1:C6"/>
  <sheetViews>
    <sheetView workbookViewId="0">
      <selection activeCell="A7" sqref="A1:C7"/>
    </sheetView>
  </sheetViews>
  <sheetFormatPr baseColWidth="10" defaultRowHeight="12" x14ac:dyDescent="0.2"/>
  <cols>
    <col min="1" max="1" width="29.140625" style="1" customWidth="1"/>
    <col min="2" max="3" width="11.42578125" style="15"/>
    <col min="4" max="16384" width="11.42578125" style="1"/>
  </cols>
  <sheetData>
    <row r="1" spans="1:3" ht="24" x14ac:dyDescent="0.2">
      <c r="A1" s="19" t="s">
        <v>77</v>
      </c>
      <c r="B1" s="14" t="s">
        <v>27</v>
      </c>
      <c r="C1" s="14" t="s">
        <v>28</v>
      </c>
    </row>
    <row r="2" spans="1:3" x14ac:dyDescent="0.2">
      <c r="A2" s="1" t="s">
        <v>72</v>
      </c>
      <c r="B2" s="15">
        <v>18.5</v>
      </c>
      <c r="C2" s="15">
        <v>17.75</v>
      </c>
    </row>
    <row r="3" spans="1:3" x14ac:dyDescent="0.2">
      <c r="A3" s="1" t="s">
        <v>73</v>
      </c>
      <c r="B3" s="15">
        <v>15</v>
      </c>
      <c r="C3" s="15">
        <v>8.7020847718271792</v>
      </c>
    </row>
    <row r="4" spans="1:3" x14ac:dyDescent="0.2">
      <c r="A4" s="1" t="s">
        <v>74</v>
      </c>
      <c r="B4" s="15">
        <v>4.2189821182943605</v>
      </c>
      <c r="C4" s="15">
        <v>4.1377358490566039</v>
      </c>
    </row>
    <row r="5" spans="1:3" x14ac:dyDescent="0.2">
      <c r="A5" s="1" t="s">
        <v>75</v>
      </c>
      <c r="B5" s="15">
        <v>9</v>
      </c>
      <c r="C5" s="15">
        <v>7.212765957446809</v>
      </c>
    </row>
    <row r="6" spans="1:3" x14ac:dyDescent="0.2">
      <c r="A6" s="17" t="s">
        <v>76</v>
      </c>
      <c r="B6" s="18">
        <f>SUM(B2:B5)</f>
        <v>46.718982118294363</v>
      </c>
      <c r="C6" s="18">
        <f>SUM(C2:C5)</f>
        <v>37.80258657833059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75250-D6F5-433B-B6FD-CA2B2F128D62}">
  <dimension ref="A1:E4"/>
  <sheetViews>
    <sheetView workbookViewId="0">
      <selection activeCell="F12" sqref="F12"/>
    </sheetView>
  </sheetViews>
  <sheetFormatPr baseColWidth="10" defaultRowHeight="15" x14ac:dyDescent="0.25"/>
  <cols>
    <col min="1" max="1" width="26.140625" customWidth="1"/>
    <col min="2" max="5" width="9.85546875" customWidth="1"/>
  </cols>
  <sheetData>
    <row r="1" spans="1:5" x14ac:dyDescent="0.25">
      <c r="A1" s="3"/>
      <c r="B1" s="22" t="s">
        <v>31</v>
      </c>
      <c r="C1" s="22"/>
      <c r="D1" s="23" t="s">
        <v>30</v>
      </c>
      <c r="E1" s="23"/>
    </row>
    <row r="2" spans="1:5" ht="24" x14ac:dyDescent="0.25">
      <c r="A2" s="2" t="s">
        <v>50</v>
      </c>
      <c r="B2" s="7" t="s">
        <v>27</v>
      </c>
      <c r="C2" s="7" t="s">
        <v>28</v>
      </c>
      <c r="D2" s="20" t="s">
        <v>27</v>
      </c>
      <c r="E2" s="20" t="s">
        <v>28</v>
      </c>
    </row>
    <row r="3" spans="1:5" x14ac:dyDescent="0.25">
      <c r="A3" s="4"/>
      <c r="B3" s="3"/>
      <c r="C3" s="3"/>
      <c r="D3" s="21"/>
      <c r="E3" s="21"/>
    </row>
    <row r="4" spans="1:5" x14ac:dyDescent="0.25">
      <c r="A4" s="2" t="s">
        <v>51</v>
      </c>
      <c r="B4" s="5">
        <v>400</v>
      </c>
      <c r="C4" s="5">
        <v>500</v>
      </c>
      <c r="D4" s="21"/>
      <c r="E4" s="21"/>
    </row>
  </sheetData>
  <mergeCells count="2">
    <mergeCell ref="B1:C1"/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CF603-7D4E-4408-954F-BBAA20D51632}">
  <dimension ref="A1:E4"/>
  <sheetViews>
    <sheetView workbookViewId="0">
      <selection activeCell="F8" sqref="F8"/>
    </sheetView>
  </sheetViews>
  <sheetFormatPr baseColWidth="10" defaultRowHeight="15" x14ac:dyDescent="0.25"/>
  <cols>
    <col min="1" max="1" width="20.5703125" customWidth="1"/>
  </cols>
  <sheetData>
    <row r="1" spans="1:5" x14ac:dyDescent="0.25">
      <c r="A1" s="3"/>
      <c r="B1" s="22" t="s">
        <v>31</v>
      </c>
      <c r="C1" s="22"/>
      <c r="D1" s="23" t="s">
        <v>30</v>
      </c>
      <c r="E1" s="23"/>
    </row>
    <row r="2" spans="1:5" ht="24" x14ac:dyDescent="0.25">
      <c r="A2" s="2" t="s">
        <v>52</v>
      </c>
      <c r="B2" s="7" t="s">
        <v>27</v>
      </c>
      <c r="C2" s="7" t="s">
        <v>28</v>
      </c>
      <c r="D2" s="20" t="s">
        <v>27</v>
      </c>
      <c r="E2" s="20" t="s">
        <v>28</v>
      </c>
    </row>
    <row r="3" spans="1:5" x14ac:dyDescent="0.25">
      <c r="A3" s="4"/>
      <c r="B3" s="3"/>
      <c r="C3" s="3"/>
      <c r="D3" s="21"/>
      <c r="E3" s="21"/>
    </row>
    <row r="4" spans="1:5" x14ac:dyDescent="0.25">
      <c r="A4" s="2" t="s">
        <v>53</v>
      </c>
      <c r="B4" s="5">
        <v>110</v>
      </c>
      <c r="C4" s="5">
        <v>60</v>
      </c>
      <c r="D4" s="21"/>
      <c r="E4" s="21"/>
    </row>
  </sheetData>
  <mergeCells count="2">
    <mergeCell ref="B1:C1"/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C2B51-B60D-4D72-A1DD-D50A7C942E4C}">
  <dimension ref="A1:A16"/>
  <sheetViews>
    <sheetView tabSelected="1" workbookViewId="0">
      <selection activeCell="E20" sqref="E20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6" t="s">
        <v>27</v>
      </c>
    </row>
    <row r="2" spans="1:1" x14ac:dyDescent="0.2">
      <c r="A2" s="1" t="s">
        <v>65</v>
      </c>
    </row>
    <row r="3" spans="1:1" x14ac:dyDescent="0.2">
      <c r="A3" s="1" t="s">
        <v>66</v>
      </c>
    </row>
    <row r="4" spans="1:1" x14ac:dyDescent="0.2">
      <c r="A4" s="1" t="s">
        <v>67</v>
      </c>
    </row>
    <row r="6" spans="1:1" x14ac:dyDescent="0.2">
      <c r="A6" s="1" t="s">
        <v>69</v>
      </c>
    </row>
    <row r="9" spans="1:1" x14ac:dyDescent="0.2">
      <c r="A9" s="16" t="s">
        <v>28</v>
      </c>
    </row>
    <row r="10" spans="1:1" x14ac:dyDescent="0.2">
      <c r="A10" s="1" t="s">
        <v>64</v>
      </c>
    </row>
    <row r="11" spans="1:1" x14ac:dyDescent="0.2">
      <c r="A11" s="1" t="s">
        <v>55</v>
      </c>
    </row>
    <row r="12" spans="1:1" x14ac:dyDescent="0.2">
      <c r="A12" s="1" t="s">
        <v>54</v>
      </c>
    </row>
    <row r="13" spans="1:1" x14ac:dyDescent="0.2">
      <c r="A13" s="1" t="s">
        <v>56</v>
      </c>
    </row>
    <row r="14" spans="1:1" x14ac:dyDescent="0.2">
      <c r="A14" s="1" t="s">
        <v>68</v>
      </c>
    </row>
    <row r="15" spans="1:1" x14ac:dyDescent="0.2">
      <c r="A15" s="1" t="s">
        <v>70</v>
      </c>
    </row>
    <row r="16" spans="1:1" x14ac:dyDescent="0.2">
      <c r="A16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Plan de gestión</vt:lpstr>
      <vt:lpstr>Dedicación por bloques</vt:lpstr>
      <vt:lpstr>Programa de actividades</vt:lpstr>
      <vt:lpstr>Plan de inf, promoción y gest. </vt:lpstr>
      <vt:lpstr>RESUMEN</vt:lpstr>
      <vt:lpstr>Dirección y coordinación</vt:lpstr>
      <vt:lpstr>Mantenimiento</vt:lpstr>
      <vt:lpstr>Mejoras y observaciones</vt:lpstr>
      <vt:lpstr>'Dedicación por bloques'!Área_de_impresión</vt:lpstr>
      <vt:lpstr>'Plan de gestión'!Área_de_impresión</vt:lpstr>
      <vt:lpstr>'Plan de inf, promoción y gest. '!Área_de_impresión</vt:lpstr>
      <vt:lpstr>'Programa de actividades'!Área_de_impresión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f-enrique</dc:creator>
  <cp:lastModifiedBy>Alfonso Araujo</cp:lastModifiedBy>
  <cp:lastPrinted>2025-03-24T13:27:00Z</cp:lastPrinted>
  <dcterms:created xsi:type="dcterms:W3CDTF">2025-03-10T10:07:27Z</dcterms:created>
  <dcterms:modified xsi:type="dcterms:W3CDTF">2025-03-24T13:28:07Z</dcterms:modified>
</cp:coreProperties>
</file>