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9825"/>
  </bookViews>
  <sheets>
    <sheet name="Tarifas G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1" l="1"/>
  <c r="G61" i="1" s="1"/>
  <c r="H58" i="1"/>
  <c r="L58" i="1" s="1"/>
  <c r="H57" i="1"/>
  <c r="L57" i="1" s="1"/>
  <c r="H56" i="1"/>
  <c r="L56" i="1" s="1"/>
  <c r="H53" i="1"/>
  <c r="G53" i="1"/>
  <c r="L52" i="1"/>
  <c r="H52" i="1"/>
  <c r="L51" i="1"/>
  <c r="H51" i="1"/>
  <c r="L50" i="1"/>
  <c r="H50" i="1"/>
  <c r="L49" i="1"/>
  <c r="H49" i="1"/>
  <c r="L48" i="1"/>
  <c r="H48" i="1"/>
  <c r="L47" i="1"/>
  <c r="H47" i="1"/>
  <c r="L46" i="1"/>
  <c r="H46" i="1"/>
  <c r="L45" i="1"/>
  <c r="H45" i="1"/>
  <c r="L44" i="1"/>
  <c r="H44" i="1"/>
  <c r="L43" i="1"/>
  <c r="H43" i="1"/>
  <c r="L42" i="1"/>
  <c r="H42" i="1"/>
  <c r="E31" i="1"/>
  <c r="J51" i="1" s="1"/>
  <c r="K51" i="1" s="1"/>
  <c r="M51" i="1" s="1"/>
  <c r="N51" i="1" s="1"/>
  <c r="O51" i="1" s="1"/>
  <c r="P51" i="1" s="1"/>
  <c r="E16" i="1"/>
  <c r="J50" i="1" s="1"/>
  <c r="K50" i="1" s="1"/>
  <c r="M50" i="1" s="1"/>
  <c r="N50" i="1" s="1"/>
  <c r="O50" i="1" s="1"/>
  <c r="P50" i="1" s="1"/>
  <c r="E11" i="1"/>
  <c r="J49" i="1" s="1"/>
  <c r="K49" i="1" s="1"/>
  <c r="M49" i="1" s="1"/>
  <c r="N49" i="1" s="1"/>
  <c r="O49" i="1" s="1"/>
  <c r="P49" i="1" s="1"/>
  <c r="E26" i="1"/>
  <c r="J52" i="1" l="1"/>
  <c r="K52" i="1" s="1"/>
  <c r="M52" i="1" s="1"/>
  <c r="N52" i="1" s="1"/>
  <c r="O52" i="1" s="1"/>
  <c r="P52" i="1" s="1"/>
  <c r="J57" i="1"/>
  <c r="K57" i="1" s="1"/>
  <c r="M57" i="1" s="1"/>
  <c r="N57" i="1" s="1"/>
  <c r="O57" i="1" s="1"/>
  <c r="P57" i="1" s="1"/>
  <c r="J56" i="1"/>
  <c r="K56" i="1" s="1"/>
  <c r="M56" i="1" s="1"/>
  <c r="N56" i="1" s="1"/>
  <c r="O56" i="1" s="1"/>
  <c r="P56" i="1" s="1"/>
  <c r="J58" i="1"/>
  <c r="K58" i="1" s="1"/>
  <c r="M58" i="1" s="1"/>
  <c r="N58" i="1" s="1"/>
  <c r="O58" i="1" s="1"/>
  <c r="P58" i="1" s="1"/>
  <c r="H59" i="1"/>
  <c r="H61" i="1" s="1"/>
  <c r="D69" i="1" s="1"/>
  <c r="E21" i="1"/>
  <c r="J42" i="1" s="1"/>
  <c r="K42" i="1" s="1"/>
  <c r="M42" i="1" s="1"/>
  <c r="N42" i="1" s="1"/>
  <c r="O42" i="1" s="1"/>
  <c r="P42" i="1" s="1"/>
  <c r="J43" i="1"/>
  <c r="K43" i="1" s="1"/>
  <c r="M43" i="1" s="1"/>
  <c r="N43" i="1" s="1"/>
  <c r="O43" i="1" s="1"/>
  <c r="P43" i="1" s="1"/>
  <c r="J44" i="1"/>
  <c r="K44" i="1" s="1"/>
  <c r="M44" i="1" s="1"/>
  <c r="N44" i="1" s="1"/>
  <c r="O44" i="1" s="1"/>
  <c r="P44" i="1" s="1"/>
  <c r="J45" i="1"/>
  <c r="K45" i="1" s="1"/>
  <c r="M45" i="1" s="1"/>
  <c r="N45" i="1" s="1"/>
  <c r="O45" i="1" s="1"/>
  <c r="P45" i="1" s="1"/>
  <c r="J46" i="1"/>
  <c r="K46" i="1" s="1"/>
  <c r="M46" i="1" s="1"/>
  <c r="N46" i="1" s="1"/>
  <c r="O46" i="1" s="1"/>
  <c r="P46" i="1" s="1"/>
  <c r="J47" i="1"/>
  <c r="K47" i="1" s="1"/>
  <c r="M47" i="1" s="1"/>
  <c r="N47" i="1" s="1"/>
  <c r="O47" i="1" s="1"/>
  <c r="P47" i="1" s="1"/>
  <c r="J48" i="1"/>
  <c r="K48" i="1" s="1"/>
  <c r="M48" i="1" s="1"/>
  <c r="N48" i="1" s="1"/>
  <c r="O48" i="1" s="1"/>
  <c r="P48" i="1" s="1"/>
  <c r="P61" i="1" l="1"/>
  <c r="D33" i="1" s="1"/>
</calcChain>
</file>

<file path=xl/sharedStrings.xml><?xml version="1.0" encoding="utf-8"?>
<sst xmlns="http://schemas.openxmlformats.org/spreadsheetml/2006/main" count="110" uniqueCount="71">
  <si>
    <t>Modificar sólo A, B, C y Dto.</t>
  </si>
  <si>
    <t>BRENT</t>
  </si>
  <si>
    <t>TC</t>
  </si>
  <si>
    <t>3.4.1 HASTA  1 GWH/A</t>
  </si>
  <si>
    <t>A</t>
  </si>
  <si>
    <t>B</t>
  </si>
  <si>
    <t>C</t>
  </si>
  <si>
    <t>Descuento %</t>
  </si>
  <si>
    <t>PRECIO</t>
  </si>
  <si>
    <t>3.4.2 HASTA  3 GWH/A</t>
  </si>
  <si>
    <t>3.4.3 HASTA 5 GWH/A</t>
  </si>
  <si>
    <t>3.4.4 HASTA 8 GWH/A</t>
  </si>
  <si>
    <t>TARIFA 3.5 &gt; 8 GWH/A</t>
  </si>
  <si>
    <t>Precio final medio</t>
  </si>
  <si>
    <t>c€/kWh</t>
  </si>
  <si>
    <t>EDIFICIOS FASE 1</t>
  </si>
  <si>
    <t>POTENCIA ACTUAL TOTAL
(kW)</t>
  </si>
  <si>
    <t>RENDIMIENTO ACTUAL (%)</t>
  </si>
  <si>
    <t>COSTE AMORT., USO Y MANT. ASOCIADO INST. ACTUAL (c€/KwH)</t>
  </si>
  <si>
    <t>CALOR UTIL CALEFACCION 
(kWh)</t>
  </si>
  <si>
    <t>CONSUMO EAUIVALENTE GAS NATURAL (kWh/año)</t>
  </si>
  <si>
    <t>TARIFA</t>
  </si>
  <si>
    <t>Precio Base c€/kWh</t>
  </si>
  <si>
    <t xml:space="preserve"> + IMP. HC</t>
  </si>
  <si>
    <t>T.FIJO c€/KwH</t>
  </si>
  <si>
    <t>FIJO + VARIABLE c€/kWh</t>
  </si>
  <si>
    <t>PRECIO ENERGIA FINAL  / RDTO. (C€/KwH)</t>
  </si>
  <si>
    <t xml:space="preserve">  P. TOTAL CON AMORT. C€/kWh</t>
  </si>
  <si>
    <t>COSTE TOTAL  €/año</t>
  </si>
  <si>
    <t>Psicogeriatrico</t>
  </si>
  <si>
    <t>3.4.3</t>
  </si>
  <si>
    <t>Valle de Roncal</t>
  </si>
  <si>
    <t>3,4,2</t>
  </si>
  <si>
    <t>Iturrondo</t>
  </si>
  <si>
    <t>3..4.1</t>
  </si>
  <si>
    <t>Lab.ensayos</t>
  </si>
  <si>
    <t>3.4.1</t>
  </si>
  <si>
    <t>C.I.Agroforestal</t>
  </si>
  <si>
    <t>P. Ezkaba</t>
  </si>
  <si>
    <t>C.P. G.Galdeano</t>
  </si>
  <si>
    <t>I.E.S. Eunate</t>
  </si>
  <si>
    <t>Orvina I</t>
  </si>
  <si>
    <t>3.4.2</t>
  </si>
  <si>
    <t>Orvina II</t>
  </si>
  <si>
    <t>3.5</t>
  </si>
  <si>
    <t>Orvina III</t>
  </si>
  <si>
    <t>3.4.4</t>
  </si>
  <si>
    <t>TOTAL FASE 1</t>
  </si>
  <si>
    <t>EDIFICIOS FASE 2</t>
  </si>
  <si>
    <t>POTENCIA ACTUAL
(kW)</t>
  </si>
  <si>
    <t>CALEFACCION
(kWh)</t>
  </si>
  <si>
    <t>PRECIO ENERGIA UTIL  + RDTO. (C€/KwH)</t>
  </si>
  <si>
    <t>Calor Chantrea</t>
  </si>
  <si>
    <t>San José</t>
  </si>
  <si>
    <t>San Esteban</t>
  </si>
  <si>
    <t>TOTAL FASE 2</t>
  </si>
  <si>
    <t>TOTAL ESCENARIOS</t>
  </si>
  <si>
    <t>Impuesto hidrocarburos</t>
  </si>
  <si>
    <t>C€/KwH</t>
  </si>
  <si>
    <t>T.Fijo 3.4</t>
  </si>
  <si>
    <t xml:space="preserve"> €/mes</t>
  </si>
  <si>
    <t>T. Fijo 3.5</t>
  </si>
  <si>
    <t>€/kWh.d.m.</t>
  </si>
  <si>
    <t>Rendimiento medio</t>
  </si>
  <si>
    <t>Tarifas clientes según tarifas gas natural</t>
  </si>
  <si>
    <t>Precio resultante licitación concurso</t>
  </si>
  <si>
    <t>Presentar excel en sobre 3</t>
  </si>
  <si>
    <t>Los parámetros A, B, C suponen los parámetros de ajuste de curva de tarifa sobre las variables de Brent 603 y tipo de cambio</t>
  </si>
  <si>
    <t>*</t>
  </si>
  <si>
    <t>Brent: (Valor medio de los seis últimos meses y revisado con carácter trimestral. “ Dated Brent Crude Oil”, publicado en el Platt´s Oilgram Report “European Average Prices. ($/bbl)</t>
  </si>
  <si>
    <t>Tipo de cambio medio trimestral del dólar (trimestre anterior al de consumo) (€/ 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</si>
</sst>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#,##0.0000"/>
    <numFmt numFmtId="166" formatCode="#,##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2" borderId="11" xfId="0" applyFill="1" applyBorder="1"/>
    <xf numFmtId="0" fontId="0" fillId="0" borderId="0" xfId="0" applyBorder="1" applyAlignment="1">
      <alignment vertical="center"/>
    </xf>
    <xf numFmtId="164" fontId="2" fillId="0" borderId="0" xfId="0" applyNumberFormat="1" applyFont="1"/>
    <xf numFmtId="0" fontId="0" fillId="0" borderId="0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0" fillId="2" borderId="3" xfId="0" applyNumberFormat="1" applyFont="1" applyFill="1" applyBorder="1" applyAlignment="1">
      <alignment horizontal="center"/>
    </xf>
    <xf numFmtId="10" fontId="0" fillId="2" borderId="3" xfId="0" applyNumberFormat="1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165" fontId="0" fillId="2" borderId="3" xfId="0" applyNumberFormat="1" applyFont="1" applyFill="1" applyBorder="1" applyAlignment="1">
      <alignment horizontal="center"/>
    </xf>
    <xf numFmtId="166" fontId="0" fillId="2" borderId="3" xfId="0" applyNumberFormat="1" applyFont="1" applyFill="1" applyBorder="1" applyAlignment="1">
      <alignment horizontal="center"/>
    </xf>
    <xf numFmtId="165" fontId="0" fillId="0" borderId="0" xfId="0" applyNumberFormat="1" applyBorder="1"/>
    <xf numFmtId="0" fontId="0" fillId="0" borderId="12" xfId="0" applyBorder="1"/>
    <xf numFmtId="3" fontId="0" fillId="2" borderId="12" xfId="0" applyNumberFormat="1" applyFont="1" applyFill="1" applyBorder="1" applyAlignment="1">
      <alignment horizontal="center"/>
    </xf>
    <xf numFmtId="10" fontId="0" fillId="2" borderId="12" xfId="0" applyNumberFormat="1" applyFont="1" applyFill="1" applyBorder="1" applyAlignment="1">
      <alignment horizontal="center"/>
    </xf>
    <xf numFmtId="164" fontId="0" fillId="2" borderId="12" xfId="0" applyNumberFormat="1" applyFont="1" applyFill="1" applyBorder="1" applyAlignment="1">
      <alignment horizontal="center"/>
    </xf>
    <xf numFmtId="165" fontId="0" fillId="2" borderId="12" xfId="0" applyNumberFormat="1" applyFont="1" applyFill="1" applyBorder="1" applyAlignment="1">
      <alignment horizontal="center"/>
    </xf>
    <xf numFmtId="166" fontId="0" fillId="2" borderId="12" xfId="0" applyNumberFormat="1" applyFont="1" applyFill="1" applyBorder="1" applyAlignment="1">
      <alignment horizontal="center"/>
    </xf>
    <xf numFmtId="0" fontId="0" fillId="0" borderId="13" xfId="0" applyBorder="1"/>
    <xf numFmtId="3" fontId="0" fillId="2" borderId="13" xfId="0" applyNumberFormat="1" applyFont="1" applyFill="1" applyBorder="1" applyAlignment="1">
      <alignment horizontal="center"/>
    </xf>
    <xf numFmtId="10" fontId="0" fillId="2" borderId="13" xfId="0" applyNumberFormat="1" applyFont="1" applyFill="1" applyBorder="1" applyAlignment="1">
      <alignment horizontal="center"/>
    </xf>
    <xf numFmtId="164" fontId="0" fillId="2" borderId="13" xfId="0" applyNumberFormat="1" applyFont="1" applyFill="1" applyBorder="1" applyAlignment="1">
      <alignment horizontal="center"/>
    </xf>
    <xf numFmtId="165" fontId="0" fillId="2" borderId="13" xfId="0" applyNumberFormat="1" applyFont="1" applyFill="1" applyBorder="1" applyAlignment="1">
      <alignment horizontal="center"/>
    </xf>
    <xf numFmtId="166" fontId="0" fillId="2" borderId="13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166" fontId="0" fillId="0" borderId="0" xfId="0" applyNumberFormat="1" applyBorder="1"/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66" fontId="0" fillId="0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Border="1"/>
    <xf numFmtId="3" fontId="0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0" fillId="3" borderId="6" xfId="0" applyFill="1" applyBorder="1"/>
    <xf numFmtId="0" fontId="0" fillId="3" borderId="1" xfId="0" applyFill="1" applyBorder="1"/>
    <xf numFmtId="9" fontId="0" fillId="3" borderId="3" xfId="0" applyNumberFormat="1" applyFill="1" applyBorder="1"/>
    <xf numFmtId="0" fontId="1" fillId="3" borderId="0" xfId="0" applyFont="1" applyFill="1"/>
    <xf numFmtId="0" fontId="0" fillId="0" borderId="0" xfId="0" applyAlignment="1">
      <alignment horizontal="right"/>
    </xf>
    <xf numFmtId="0" fontId="0" fillId="3" borderId="0" xfId="0" applyFill="1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70"/>
  <sheetViews>
    <sheetView tabSelected="1" workbookViewId="0">
      <selection activeCell="F6" sqref="F6"/>
    </sheetView>
  </sheetViews>
  <sheetFormatPr baseColWidth="10" defaultRowHeight="15" x14ac:dyDescent="0.25"/>
  <cols>
    <col min="3" max="3" width="24.7109375" customWidth="1"/>
    <col min="4" max="4" width="14" customWidth="1"/>
  </cols>
  <sheetData>
    <row r="2" spans="3:10" x14ac:dyDescent="0.25">
      <c r="C2" s="1" t="s">
        <v>64</v>
      </c>
      <c r="F2" s="1" t="s">
        <v>66</v>
      </c>
    </row>
    <row r="4" spans="3:10" ht="15.75" thickBot="1" x14ac:dyDescent="0.3">
      <c r="H4" s="46" t="s">
        <v>0</v>
      </c>
      <c r="I4" s="48"/>
      <c r="J4" s="46"/>
    </row>
    <row r="5" spans="3:10" ht="15.75" thickBot="1" x14ac:dyDescent="0.3">
      <c r="D5" s="2" t="s">
        <v>1</v>
      </c>
      <c r="E5" s="3">
        <v>70</v>
      </c>
      <c r="G5" s="47" t="s">
        <v>68</v>
      </c>
      <c r="H5" t="s">
        <v>67</v>
      </c>
    </row>
    <row r="6" spans="3:10" ht="15.75" thickBot="1" x14ac:dyDescent="0.3">
      <c r="D6" s="4" t="s">
        <v>2</v>
      </c>
      <c r="E6" s="3">
        <v>0.85470000000000002</v>
      </c>
    </row>
    <row r="7" spans="3:10" ht="16.5" thickTop="1" thickBot="1" x14ac:dyDescent="0.3">
      <c r="C7" s="50" t="s">
        <v>3</v>
      </c>
      <c r="D7" s="5" t="s">
        <v>4</v>
      </c>
      <c r="E7" s="43">
        <v>1.9841899999999999</v>
      </c>
      <c r="H7" t="s">
        <v>1</v>
      </c>
      <c r="I7" s="49" t="s">
        <v>69</v>
      </c>
    </row>
    <row r="8" spans="3:10" ht="15.75" thickBot="1" x14ac:dyDescent="0.3">
      <c r="C8" s="51"/>
      <c r="D8" s="6" t="s">
        <v>5</v>
      </c>
      <c r="E8" s="44">
        <v>0.97699999999999998</v>
      </c>
      <c r="H8" t="s">
        <v>2</v>
      </c>
      <c r="I8" t="s">
        <v>70</v>
      </c>
    </row>
    <row r="9" spans="3:10" ht="15.75" thickBot="1" x14ac:dyDescent="0.3">
      <c r="C9" s="51"/>
      <c r="D9" s="6" t="s">
        <v>6</v>
      </c>
      <c r="E9" s="44">
        <v>2.92E-2</v>
      </c>
    </row>
    <row r="10" spans="3:10" ht="15.75" thickBot="1" x14ac:dyDescent="0.3">
      <c r="C10" s="51"/>
      <c r="D10" s="7" t="s">
        <v>7</v>
      </c>
      <c r="E10" s="45">
        <v>0</v>
      </c>
    </row>
    <row r="11" spans="3:10" ht="15.75" thickBot="1" x14ac:dyDescent="0.3">
      <c r="C11" s="52"/>
      <c r="D11" s="8" t="s">
        <v>8</v>
      </c>
      <c r="E11" s="3">
        <f>(E7+(E8+E9*E5)*E6)*(1-E10)</f>
        <v>4.5662386999999995</v>
      </c>
    </row>
    <row r="12" spans="3:10" ht="16.5" thickTop="1" thickBot="1" x14ac:dyDescent="0.3">
      <c r="C12" s="50" t="s">
        <v>9</v>
      </c>
      <c r="D12" s="5" t="s">
        <v>4</v>
      </c>
      <c r="E12" s="43">
        <v>1.8619129999999999</v>
      </c>
    </row>
    <row r="13" spans="3:10" ht="15.75" thickBot="1" x14ac:dyDescent="0.3">
      <c r="C13" s="51"/>
      <c r="D13" s="6" t="s">
        <v>5</v>
      </c>
      <c r="E13" s="44">
        <v>0.97699999999999998</v>
      </c>
    </row>
    <row r="14" spans="3:10" ht="15.75" thickBot="1" x14ac:dyDescent="0.3">
      <c r="C14" s="51"/>
      <c r="D14" s="6" t="s">
        <v>6</v>
      </c>
      <c r="E14" s="44">
        <v>2.92E-2</v>
      </c>
    </row>
    <row r="15" spans="3:10" ht="15.75" thickBot="1" x14ac:dyDescent="0.3">
      <c r="C15" s="51"/>
      <c r="D15" s="7" t="s">
        <v>7</v>
      </c>
      <c r="E15" s="45">
        <v>0</v>
      </c>
    </row>
    <row r="16" spans="3:10" ht="15.75" thickBot="1" x14ac:dyDescent="0.3">
      <c r="C16" s="52"/>
      <c r="D16" s="8" t="s">
        <v>8</v>
      </c>
      <c r="E16" s="3">
        <f>(E12+(E13+E14*E5)*E6)*(1-E15)</f>
        <v>4.4439617</v>
      </c>
    </row>
    <row r="17" spans="3:5" ht="16.5" thickTop="1" thickBot="1" x14ac:dyDescent="0.3">
      <c r="C17" s="50" t="s">
        <v>10</v>
      </c>
      <c r="D17" s="5" t="s">
        <v>4</v>
      </c>
      <c r="E17" s="43">
        <v>1.75406</v>
      </c>
    </row>
    <row r="18" spans="3:5" ht="15.75" thickBot="1" x14ac:dyDescent="0.3">
      <c r="C18" s="51"/>
      <c r="D18" s="6" t="s">
        <v>5</v>
      </c>
      <c r="E18" s="44">
        <v>0.97699999999999998</v>
      </c>
    </row>
    <row r="19" spans="3:5" ht="15.75" thickBot="1" x14ac:dyDescent="0.3">
      <c r="C19" s="51"/>
      <c r="D19" s="6" t="s">
        <v>6</v>
      </c>
      <c r="E19" s="44">
        <v>2.92E-2</v>
      </c>
    </row>
    <row r="20" spans="3:5" ht="15.75" thickBot="1" x14ac:dyDescent="0.3">
      <c r="C20" s="51"/>
      <c r="D20" s="7" t="s">
        <v>7</v>
      </c>
      <c r="E20" s="45">
        <v>0</v>
      </c>
    </row>
    <row r="21" spans="3:5" ht="15.75" thickBot="1" x14ac:dyDescent="0.3">
      <c r="C21" s="52"/>
      <c r="D21" s="8" t="s">
        <v>8</v>
      </c>
      <c r="E21" s="3">
        <f>(E17+(E18+E19*E5)*E6)*(1-E20)</f>
        <v>4.3361087000000005</v>
      </c>
    </row>
    <row r="22" spans="3:5" ht="16.5" thickTop="1" thickBot="1" x14ac:dyDescent="0.3">
      <c r="C22" s="50" t="s">
        <v>11</v>
      </c>
      <c r="D22" s="5" t="s">
        <v>4</v>
      </c>
      <c r="E22" s="43">
        <v>1.639</v>
      </c>
    </row>
    <row r="23" spans="3:5" ht="15.75" thickBot="1" x14ac:dyDescent="0.3">
      <c r="C23" s="51"/>
      <c r="D23" s="6" t="s">
        <v>5</v>
      </c>
      <c r="E23" s="44">
        <v>0.97699999999999998</v>
      </c>
    </row>
    <row r="24" spans="3:5" ht="15.75" thickBot="1" x14ac:dyDescent="0.3">
      <c r="C24" s="51"/>
      <c r="D24" s="6" t="s">
        <v>6</v>
      </c>
      <c r="E24" s="44">
        <v>2.92E-2</v>
      </c>
    </row>
    <row r="25" spans="3:5" ht="15.75" thickBot="1" x14ac:dyDescent="0.3">
      <c r="C25" s="51"/>
      <c r="D25" s="7" t="s">
        <v>7</v>
      </c>
      <c r="E25" s="45">
        <v>0</v>
      </c>
    </row>
    <row r="26" spans="3:5" ht="15.75" thickBot="1" x14ac:dyDescent="0.3">
      <c r="C26" s="52"/>
      <c r="D26" s="8" t="s">
        <v>8</v>
      </c>
      <c r="E26" s="3">
        <f>(E22+(E23+E24*E5)*E6)*(1-E25)</f>
        <v>4.2210486999999999</v>
      </c>
    </row>
    <row r="27" spans="3:5" ht="16.5" thickTop="1" thickBot="1" x14ac:dyDescent="0.3">
      <c r="C27" s="50" t="s">
        <v>12</v>
      </c>
      <c r="D27" s="5" t="s">
        <v>4</v>
      </c>
      <c r="E27" s="43">
        <v>0.76100000000000001</v>
      </c>
    </row>
    <row r="28" spans="3:5" ht="15.75" thickBot="1" x14ac:dyDescent="0.3">
      <c r="C28" s="51"/>
      <c r="D28" s="6" t="s">
        <v>5</v>
      </c>
      <c r="E28" s="44">
        <v>0.56000000000000005</v>
      </c>
    </row>
    <row r="29" spans="3:5" ht="15.75" thickBot="1" x14ac:dyDescent="0.3">
      <c r="C29" s="51"/>
      <c r="D29" s="6" t="s">
        <v>6</v>
      </c>
      <c r="E29" s="44">
        <v>2.7400000000000001E-2</v>
      </c>
    </row>
    <row r="30" spans="3:5" ht="15.75" thickBot="1" x14ac:dyDescent="0.3">
      <c r="C30" s="51"/>
      <c r="D30" s="7" t="s">
        <v>7</v>
      </c>
      <c r="E30" s="45">
        <v>0</v>
      </c>
    </row>
    <row r="31" spans="3:5" ht="15.75" thickBot="1" x14ac:dyDescent="0.3">
      <c r="C31" s="52"/>
      <c r="D31" s="8" t="s">
        <v>8</v>
      </c>
      <c r="E31" s="3">
        <f t="shared" ref="E31" si="0">(E27+(E28+E29*E5)*E6)*(1-E30)</f>
        <v>2.8789466000000004</v>
      </c>
    </row>
    <row r="32" spans="3:5" ht="15.75" thickTop="1" x14ac:dyDescent="0.25">
      <c r="C32" s="9"/>
    </row>
    <row r="33" spans="2:17" x14ac:dyDescent="0.25">
      <c r="C33" s="1" t="s">
        <v>13</v>
      </c>
      <c r="D33" s="10">
        <f>P61/G61*100</f>
        <v>5.7855115225977407</v>
      </c>
      <c r="E33" s="1" t="s">
        <v>14</v>
      </c>
      <c r="F33" s="42" t="s">
        <v>65</v>
      </c>
    </row>
    <row r="40" spans="2:17" ht="15.75" thickBot="1" x14ac:dyDescent="0.3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2:17" ht="120.75" thickBot="1" x14ac:dyDescent="0.3">
      <c r="B41" s="11"/>
      <c r="C41" s="12" t="s">
        <v>15</v>
      </c>
      <c r="D41" s="13" t="s">
        <v>16</v>
      </c>
      <c r="E41" s="13" t="s">
        <v>17</v>
      </c>
      <c r="F41" s="13" t="s">
        <v>18</v>
      </c>
      <c r="G41" s="14" t="s">
        <v>19</v>
      </c>
      <c r="H41" s="14" t="s">
        <v>20</v>
      </c>
      <c r="I41" s="14" t="s">
        <v>21</v>
      </c>
      <c r="J41" s="14" t="s">
        <v>22</v>
      </c>
      <c r="K41" s="14" t="s">
        <v>23</v>
      </c>
      <c r="L41" s="15" t="s">
        <v>24</v>
      </c>
      <c r="M41" s="15" t="s">
        <v>25</v>
      </c>
      <c r="N41" s="14" t="s">
        <v>26</v>
      </c>
      <c r="O41" s="14" t="s">
        <v>27</v>
      </c>
      <c r="P41" s="14" t="s">
        <v>28</v>
      </c>
      <c r="Q41" s="11"/>
    </row>
    <row r="42" spans="2:17" x14ac:dyDescent="0.25">
      <c r="B42" s="11"/>
      <c r="C42" s="4" t="s">
        <v>29</v>
      </c>
      <c r="D42" s="16">
        <v>4152</v>
      </c>
      <c r="E42" s="17">
        <v>0.80529399999999995</v>
      </c>
      <c r="F42" s="18">
        <v>0.64265373806528903</v>
      </c>
      <c r="G42" s="16">
        <v>2851577.0565160001</v>
      </c>
      <c r="H42" s="16">
        <f>G42/E42</f>
        <v>3541038.4983819579</v>
      </c>
      <c r="I42" s="16" t="s">
        <v>30</v>
      </c>
      <c r="J42" s="19">
        <f>E21</f>
        <v>4.3361087000000005</v>
      </c>
      <c r="K42" s="19">
        <f t="shared" ref="K42:K52" si="1">J42+D$64</f>
        <v>4.5701087000000005</v>
      </c>
      <c r="L42" s="19">
        <f t="shared" ref="L42:L50" si="2">D$66*12/H42*100</f>
        <v>2.7439407971530983E-2</v>
      </c>
      <c r="M42" s="19">
        <f>K42+L42</f>
        <v>4.597548107971531</v>
      </c>
      <c r="N42" s="19">
        <f>M42/E42</f>
        <v>5.7091548030551964</v>
      </c>
      <c r="O42" s="19">
        <f>N42+F42</f>
        <v>6.3518085411204854</v>
      </c>
      <c r="P42" s="20">
        <f>O42*G42/100</f>
        <v>181126.71503241544</v>
      </c>
      <c r="Q42" s="21"/>
    </row>
    <row r="43" spans="2:17" x14ac:dyDescent="0.25">
      <c r="B43" s="11"/>
      <c r="C43" s="22" t="s">
        <v>31</v>
      </c>
      <c r="D43" s="23">
        <v>1011</v>
      </c>
      <c r="E43" s="24">
        <v>0.78870700000000005</v>
      </c>
      <c r="F43" s="25">
        <v>0.66174048691973653</v>
      </c>
      <c r="G43" s="23">
        <v>880617.824655</v>
      </c>
      <c r="H43" s="23">
        <f t="shared" ref="H43:H52" si="3">G43/E43</f>
        <v>1116533.5475087706</v>
      </c>
      <c r="I43" s="23" t="s">
        <v>32</v>
      </c>
      <c r="J43" s="26">
        <f>E16</f>
        <v>4.4439617</v>
      </c>
      <c r="K43" s="26">
        <f t="shared" si="1"/>
        <v>4.6779617</v>
      </c>
      <c r="L43" s="26">
        <f t="shared" si="2"/>
        <v>8.7022911417927409E-2</v>
      </c>
      <c r="M43" s="26">
        <f t="shared" ref="M43:M52" si="4">K43+L43</f>
        <v>4.7649846114179271</v>
      </c>
      <c r="N43" s="26">
        <f t="shared" ref="N43:N52" si="5">M43/E43</f>
        <v>6.0415142903738994</v>
      </c>
      <c r="O43" s="26">
        <f t="shared" ref="O43:O52" si="6">N43+F43</f>
        <v>6.7032547772936359</v>
      </c>
      <c r="P43" s="27">
        <f t="shared" ref="P43:P52" si="7">O43*G43/100</f>
        <v>59030.05640088558</v>
      </c>
      <c r="Q43" s="21"/>
    </row>
    <row r="44" spans="2:17" x14ac:dyDescent="0.25">
      <c r="B44" s="11"/>
      <c r="C44" s="22" t="s">
        <v>33</v>
      </c>
      <c r="D44" s="23">
        <v>684</v>
      </c>
      <c r="E44" s="24">
        <v>0.7639720000000001</v>
      </c>
      <c r="F44" s="25">
        <v>0.66372755055405808</v>
      </c>
      <c r="G44" s="23">
        <v>296133.27135040006</v>
      </c>
      <c r="H44" s="23">
        <f t="shared" si="3"/>
        <v>387623.2</v>
      </c>
      <c r="I44" s="23" t="s">
        <v>34</v>
      </c>
      <c r="J44" s="26">
        <f t="shared" ref="J44:J49" si="8">E$11</f>
        <v>4.5662386999999995</v>
      </c>
      <c r="K44" s="26">
        <f t="shared" si="1"/>
        <v>4.8002386999999995</v>
      </c>
      <c r="L44" s="26">
        <f t="shared" si="2"/>
        <v>0.25066611080038553</v>
      </c>
      <c r="M44" s="26">
        <f t="shared" si="4"/>
        <v>5.0509048108003851</v>
      </c>
      <c r="N44" s="26">
        <f t="shared" si="5"/>
        <v>6.6113742529835973</v>
      </c>
      <c r="O44" s="26">
        <f t="shared" si="6"/>
        <v>7.2751018035376553</v>
      </c>
      <c r="P44" s="27">
        <f t="shared" si="7"/>
        <v>21543.996964888014</v>
      </c>
      <c r="Q44" s="21"/>
    </row>
    <row r="45" spans="2:17" x14ac:dyDescent="0.25">
      <c r="B45" s="11"/>
      <c r="C45" s="22" t="s">
        <v>35</v>
      </c>
      <c r="D45" s="23">
        <v>314</v>
      </c>
      <c r="E45" s="24">
        <v>0.74690000000000001</v>
      </c>
      <c r="F45" s="25">
        <v>0.66597591001796952</v>
      </c>
      <c r="G45" s="23">
        <v>76836.590599999996</v>
      </c>
      <c r="H45" s="23">
        <f t="shared" si="3"/>
        <v>102874</v>
      </c>
      <c r="I45" s="23" t="s">
        <v>36</v>
      </c>
      <c r="J45" s="26">
        <f t="shared" si="8"/>
        <v>4.5662386999999995</v>
      </c>
      <c r="K45" s="26">
        <f t="shared" si="1"/>
        <v>4.8002386999999995</v>
      </c>
      <c r="L45" s="26">
        <f t="shared" si="2"/>
        <v>0.9444952077298443</v>
      </c>
      <c r="M45" s="26">
        <f t="shared" si="4"/>
        <v>5.7447339077298434</v>
      </c>
      <c r="N45" s="26">
        <f t="shared" si="5"/>
        <v>7.6914364810949838</v>
      </c>
      <c r="O45" s="26">
        <f t="shared" si="6"/>
        <v>8.3574123911129536</v>
      </c>
      <c r="P45" s="27">
        <f t="shared" si="7"/>
        <v>6421.5507437131309</v>
      </c>
      <c r="Q45" s="21"/>
    </row>
    <row r="46" spans="2:17" x14ac:dyDescent="0.25">
      <c r="B46" s="11"/>
      <c r="C46" s="22" t="s">
        <v>37</v>
      </c>
      <c r="D46" s="23">
        <v>272</v>
      </c>
      <c r="E46" s="24">
        <v>0.7404980000000001</v>
      </c>
      <c r="F46" s="25">
        <v>0.66623112920035943</v>
      </c>
      <c r="G46" s="23">
        <v>199348.02289970001</v>
      </c>
      <c r="H46" s="23">
        <f t="shared" si="3"/>
        <v>269208.05039270868</v>
      </c>
      <c r="I46" s="23" t="s">
        <v>34</v>
      </c>
      <c r="J46" s="26">
        <f t="shared" si="8"/>
        <v>4.5662386999999995</v>
      </c>
      <c r="K46" s="26">
        <f t="shared" si="1"/>
        <v>4.8002386999999995</v>
      </c>
      <c r="L46" s="26">
        <f t="shared" si="2"/>
        <v>0.36092531355678814</v>
      </c>
      <c r="M46" s="26">
        <f t="shared" si="4"/>
        <v>5.161164013556788</v>
      </c>
      <c r="N46" s="26">
        <f t="shared" si="5"/>
        <v>6.9698554399293275</v>
      </c>
      <c r="O46" s="26">
        <f t="shared" si="6"/>
        <v>7.6360865691296871</v>
      </c>
      <c r="P46" s="27">
        <f t="shared" si="7"/>
        <v>15222.387602469566</v>
      </c>
      <c r="Q46" s="21"/>
    </row>
    <row r="47" spans="2:17" x14ac:dyDescent="0.25">
      <c r="B47" s="11"/>
      <c r="C47" s="22" t="s">
        <v>38</v>
      </c>
      <c r="D47" s="23">
        <v>200</v>
      </c>
      <c r="E47" s="24">
        <v>0.6888939999999999</v>
      </c>
      <c r="F47" s="25">
        <v>0.66666864779874224</v>
      </c>
      <c r="G47" s="23">
        <v>142793.33415440001</v>
      </c>
      <c r="H47" s="23">
        <f t="shared" si="3"/>
        <v>207279.10847590491</v>
      </c>
      <c r="I47" s="23" t="s">
        <v>36</v>
      </c>
      <c r="J47" s="26">
        <f t="shared" si="8"/>
        <v>4.5662386999999995</v>
      </c>
      <c r="K47" s="26">
        <f t="shared" si="1"/>
        <v>4.8002386999999995</v>
      </c>
      <c r="L47" s="26">
        <f t="shared" si="2"/>
        <v>0.468759252750717</v>
      </c>
      <c r="M47" s="26">
        <f t="shared" si="4"/>
        <v>5.2689979527507163</v>
      </c>
      <c r="N47" s="26">
        <f t="shared" si="5"/>
        <v>7.648488668431888</v>
      </c>
      <c r="O47" s="26">
        <f t="shared" si="6"/>
        <v>8.3151573162306303</v>
      </c>
      <c r="P47" s="27">
        <f t="shared" si="7"/>
        <v>11873.490372029244</v>
      </c>
      <c r="Q47" s="21"/>
    </row>
    <row r="48" spans="2:17" x14ac:dyDescent="0.25">
      <c r="B48" s="11"/>
      <c r="C48" s="22" t="s">
        <v>39</v>
      </c>
      <c r="D48" s="23">
        <v>330</v>
      </c>
      <c r="E48" s="24">
        <v>0.78948299999999993</v>
      </c>
      <c r="F48" s="25">
        <v>0.66587868366277347</v>
      </c>
      <c r="G48" s="23">
        <v>203471.48225094896</v>
      </c>
      <c r="H48" s="23">
        <f t="shared" si="3"/>
        <v>257727.50299999997</v>
      </c>
      <c r="I48" s="23" t="s">
        <v>36</v>
      </c>
      <c r="J48" s="26">
        <f t="shared" si="8"/>
        <v>4.5662386999999995</v>
      </c>
      <c r="K48" s="26">
        <f t="shared" si="1"/>
        <v>4.8002386999999995</v>
      </c>
      <c r="L48" s="26">
        <f t="shared" si="2"/>
        <v>0.37700283776078025</v>
      </c>
      <c r="M48" s="26">
        <f t="shared" si="4"/>
        <v>5.1772415377607794</v>
      </c>
      <c r="N48" s="26">
        <f t="shared" si="5"/>
        <v>6.5577618995732392</v>
      </c>
      <c r="O48" s="26">
        <f t="shared" si="6"/>
        <v>7.2236405832360129</v>
      </c>
      <c r="P48" s="27">
        <f t="shared" si="7"/>
        <v>14698.048567191408</v>
      </c>
      <c r="Q48" s="21"/>
    </row>
    <row r="49" spans="2:17" x14ac:dyDescent="0.25">
      <c r="B49" s="11"/>
      <c r="C49" s="22" t="s">
        <v>40</v>
      </c>
      <c r="D49" s="23">
        <v>469</v>
      </c>
      <c r="E49" s="24">
        <v>0.74719099999999994</v>
      </c>
      <c r="F49" s="25">
        <v>0.66503402970200665</v>
      </c>
      <c r="G49" s="23">
        <v>206224.71599999999</v>
      </c>
      <c r="H49" s="23">
        <f t="shared" si="3"/>
        <v>276000</v>
      </c>
      <c r="I49" s="23" t="s">
        <v>36</v>
      </c>
      <c r="J49" s="26">
        <f t="shared" si="8"/>
        <v>4.5662386999999995</v>
      </c>
      <c r="K49" s="26">
        <f t="shared" si="1"/>
        <v>4.8002386999999995</v>
      </c>
      <c r="L49" s="26">
        <f t="shared" si="2"/>
        <v>0.35204347826086957</v>
      </c>
      <c r="M49" s="26">
        <f t="shared" si="4"/>
        <v>5.1522821782608688</v>
      </c>
      <c r="N49" s="26">
        <f t="shared" si="5"/>
        <v>6.8955356505376395</v>
      </c>
      <c r="O49" s="26">
        <f t="shared" si="6"/>
        <v>7.560569680239646</v>
      </c>
      <c r="P49" s="27">
        <f t="shared" si="7"/>
        <v>15591.763351056317</v>
      </c>
      <c r="Q49" s="21"/>
    </row>
    <row r="50" spans="2:17" x14ac:dyDescent="0.25">
      <c r="B50" s="11"/>
      <c r="C50" s="22" t="s">
        <v>41</v>
      </c>
      <c r="D50" s="23">
        <v>2800</v>
      </c>
      <c r="E50" s="24">
        <v>0.803257</v>
      </c>
      <c r="F50" s="25">
        <v>0.6508693650793651</v>
      </c>
      <c r="G50" s="23">
        <v>1237369.2130799999</v>
      </c>
      <c r="H50" s="23">
        <f t="shared" si="3"/>
        <v>1540439.9999999998</v>
      </c>
      <c r="I50" s="23" t="s">
        <v>42</v>
      </c>
      <c r="J50" s="26">
        <f>E16</f>
        <v>4.4439617</v>
      </c>
      <c r="K50" s="26">
        <f t="shared" si="1"/>
        <v>4.6779617</v>
      </c>
      <c r="L50" s="26">
        <f t="shared" si="2"/>
        <v>6.3075484926384678E-2</v>
      </c>
      <c r="M50" s="26">
        <f t="shared" si="4"/>
        <v>4.7410371849263848</v>
      </c>
      <c r="N50" s="26">
        <f t="shared" si="5"/>
        <v>5.9022668771344478</v>
      </c>
      <c r="O50" s="26">
        <f t="shared" si="6"/>
        <v>6.5531362422138129</v>
      </c>
      <c r="P50" s="27">
        <f t="shared" si="7"/>
        <v>81086.490352341323</v>
      </c>
      <c r="Q50" s="21"/>
    </row>
    <row r="51" spans="2:17" x14ac:dyDescent="0.25">
      <c r="B51" s="11"/>
      <c r="C51" s="22" t="s">
        <v>43</v>
      </c>
      <c r="D51" s="23">
        <v>11628</v>
      </c>
      <c r="E51" s="24">
        <v>0.78773699999999991</v>
      </c>
      <c r="F51" s="25">
        <v>0.59722472359988021</v>
      </c>
      <c r="G51" s="23">
        <v>6773483.2232227493</v>
      </c>
      <c r="H51" s="23">
        <f t="shared" si="3"/>
        <v>8598660.75</v>
      </c>
      <c r="I51" s="23" t="s">
        <v>44</v>
      </c>
      <c r="J51" s="26">
        <f>E31</f>
        <v>2.8789466000000004</v>
      </c>
      <c r="K51" s="26">
        <f t="shared" si="1"/>
        <v>3.1129466000000003</v>
      </c>
      <c r="L51" s="26">
        <f>H51/175*D$67*12/H51*100</f>
        <v>0.40634057142857138</v>
      </c>
      <c r="M51" s="26">
        <f t="shared" si="4"/>
        <v>3.5192871714285716</v>
      </c>
      <c r="N51" s="26">
        <f t="shared" si="5"/>
        <v>4.4675915583863297</v>
      </c>
      <c r="O51" s="26">
        <f t="shared" si="6"/>
        <v>5.0648162819862099</v>
      </c>
      <c r="P51" s="27">
        <f t="shared" si="7"/>
        <v>343064.48114739015</v>
      </c>
      <c r="Q51" s="21"/>
    </row>
    <row r="52" spans="2:17" ht="15.75" thickBot="1" x14ac:dyDescent="0.3">
      <c r="B52" s="11"/>
      <c r="C52" s="28" t="s">
        <v>45</v>
      </c>
      <c r="D52" s="29">
        <v>6626</v>
      </c>
      <c r="E52" s="30">
        <v>0.78705800000000004</v>
      </c>
      <c r="F52" s="31">
        <v>0.62762011289308173</v>
      </c>
      <c r="G52" s="29">
        <v>4267341.8996200003</v>
      </c>
      <c r="H52" s="29">
        <f t="shared" si="3"/>
        <v>5421890</v>
      </c>
      <c r="I52" s="29" t="s">
        <v>46</v>
      </c>
      <c r="J52" s="32">
        <f>E26</f>
        <v>4.2210486999999999</v>
      </c>
      <c r="K52" s="32">
        <f t="shared" si="1"/>
        <v>4.4550486999999999</v>
      </c>
      <c r="L52" s="32">
        <f>D$66*12/H52*100</f>
        <v>1.7920688173312257E-2</v>
      </c>
      <c r="M52" s="32">
        <f t="shared" si="4"/>
        <v>4.4729693881733121</v>
      </c>
      <c r="N52" s="32">
        <f t="shared" si="5"/>
        <v>5.6831509090477601</v>
      </c>
      <c r="O52" s="32">
        <f t="shared" si="6"/>
        <v>6.3107710219408419</v>
      </c>
      <c r="P52" s="33">
        <f t="shared" si="7"/>
        <v>269302.17600835883</v>
      </c>
      <c r="Q52" s="21"/>
    </row>
    <row r="53" spans="2:17" ht="15.75" thickBot="1" x14ac:dyDescent="0.3">
      <c r="B53" s="11"/>
      <c r="C53" s="2" t="s">
        <v>47</v>
      </c>
      <c r="D53" s="34">
        <v>28486</v>
      </c>
      <c r="E53" s="34"/>
      <c r="F53" s="34"/>
      <c r="G53" s="34">
        <f>SUM(G42:G52)</f>
        <v>17135196.634349201</v>
      </c>
      <c r="H53" s="34">
        <f>SUM(H42:H52)</f>
        <v>21719274.657759342</v>
      </c>
      <c r="I53" s="34"/>
      <c r="J53" s="11"/>
      <c r="K53" s="11"/>
      <c r="L53" s="11"/>
      <c r="M53" s="11"/>
      <c r="N53" s="11"/>
      <c r="O53" s="11"/>
      <c r="P53" s="35"/>
      <c r="Q53" s="11"/>
    </row>
    <row r="54" spans="2:17" ht="15.75" thickBot="1" x14ac:dyDescent="0.3">
      <c r="B54" s="11"/>
      <c r="C54" s="11"/>
      <c r="D54" s="36"/>
      <c r="E54" s="36"/>
      <c r="F54" s="36"/>
      <c r="G54" s="36"/>
      <c r="H54" s="11"/>
      <c r="I54" s="11"/>
      <c r="J54" s="11"/>
      <c r="K54" s="11"/>
      <c r="L54" s="11"/>
      <c r="M54" s="11"/>
      <c r="N54" s="11"/>
      <c r="O54" s="11"/>
      <c r="P54" s="35"/>
      <c r="Q54" s="11"/>
    </row>
    <row r="55" spans="2:17" ht="120.75" thickBot="1" x14ac:dyDescent="0.3">
      <c r="B55" s="11"/>
      <c r="C55" s="12" t="s">
        <v>48</v>
      </c>
      <c r="D55" s="37" t="s">
        <v>49</v>
      </c>
      <c r="E55" s="13" t="s">
        <v>17</v>
      </c>
      <c r="F55" s="13" t="s">
        <v>18</v>
      </c>
      <c r="G55" s="38" t="s">
        <v>50</v>
      </c>
      <c r="H55" s="14" t="s">
        <v>20</v>
      </c>
      <c r="I55" s="14" t="s">
        <v>21</v>
      </c>
      <c r="J55" s="14" t="s">
        <v>22</v>
      </c>
      <c r="K55" s="14" t="s">
        <v>23</v>
      </c>
      <c r="L55" s="14" t="s">
        <v>24</v>
      </c>
      <c r="M55" s="15" t="s">
        <v>25</v>
      </c>
      <c r="N55" s="14" t="s">
        <v>51</v>
      </c>
      <c r="O55" s="14" t="s">
        <v>23</v>
      </c>
      <c r="P55" s="39" t="s">
        <v>28</v>
      </c>
      <c r="Q55" s="11"/>
    </row>
    <row r="56" spans="2:17" x14ac:dyDescent="0.25">
      <c r="B56" s="11"/>
      <c r="C56" s="4" t="s">
        <v>52</v>
      </c>
      <c r="D56" s="16">
        <v>10466</v>
      </c>
      <c r="E56" s="17">
        <v>0.78502099999999997</v>
      </c>
      <c r="F56" s="18">
        <v>0.60428578764600183</v>
      </c>
      <c r="G56" s="16">
        <v>9906471.3359935209</v>
      </c>
      <c r="H56" s="16">
        <f>G56/E56</f>
        <v>12619371.120000001</v>
      </c>
      <c r="I56" s="16" t="s">
        <v>44</v>
      </c>
      <c r="J56" s="19">
        <f>E31</f>
        <v>2.8789466000000004</v>
      </c>
      <c r="K56" s="19">
        <f>J56+D$64</f>
        <v>3.1129466000000003</v>
      </c>
      <c r="L56" s="26">
        <f>H56/175*D$67*12/H56*100</f>
        <v>0.40634057142857138</v>
      </c>
      <c r="M56" s="26">
        <f t="shared" ref="M56:M58" si="9">K56+L56</f>
        <v>3.5192871714285716</v>
      </c>
      <c r="N56" s="26">
        <f>M56/E56</f>
        <v>4.4830484425621373</v>
      </c>
      <c r="O56" s="26">
        <f t="shared" ref="O56:O58" si="10">N56+F56</f>
        <v>5.087334230208139</v>
      </c>
      <c r="P56" s="20">
        <f t="shared" ref="P56:P58" si="11">O56*G56/100</f>
        <v>503975.30728175596</v>
      </c>
      <c r="Q56" s="21"/>
    </row>
    <row r="57" spans="2:17" x14ac:dyDescent="0.25">
      <c r="B57" s="11"/>
      <c r="C57" s="22" t="s">
        <v>53</v>
      </c>
      <c r="D57" s="23">
        <v>5300</v>
      </c>
      <c r="E57" s="24">
        <v>0.77600000000000002</v>
      </c>
      <c r="F57" s="25">
        <v>0.63567774707996405</v>
      </c>
      <c r="G57" s="23">
        <v>4045949.7645061016</v>
      </c>
      <c r="H57" s="23">
        <f t="shared" ref="H57:H58" si="12">G57/E57</f>
        <v>5213852.7893119864</v>
      </c>
      <c r="I57" s="23" t="s">
        <v>46</v>
      </c>
      <c r="J57" s="26">
        <f>E26</f>
        <v>4.2210486999999999</v>
      </c>
      <c r="K57" s="26">
        <f>J57+D$64</f>
        <v>4.4550486999999999</v>
      </c>
      <c r="L57" s="26">
        <f>D$66*12/H57*100</f>
        <v>1.8635739044872732E-2</v>
      </c>
      <c r="M57" s="26">
        <f t="shared" si="9"/>
        <v>4.4736844390448729</v>
      </c>
      <c r="N57" s="26">
        <f t="shared" ref="N57:N58" si="13">M57/E57</f>
        <v>5.7650572668104028</v>
      </c>
      <c r="O57" s="26">
        <f t="shared" si="10"/>
        <v>6.4007350138903671</v>
      </c>
      <c r="P57" s="27">
        <f t="shared" si="11"/>
        <v>258970.52322115691</v>
      </c>
      <c r="Q57" s="21"/>
    </row>
    <row r="58" spans="2:17" ht="15.75" thickBot="1" x14ac:dyDescent="0.3">
      <c r="B58" s="11"/>
      <c r="C58" s="22" t="s">
        <v>54</v>
      </c>
      <c r="D58" s="23">
        <v>3488</v>
      </c>
      <c r="E58" s="24">
        <v>0.79646699999999993</v>
      </c>
      <c r="F58" s="25">
        <v>0.64668863180593006</v>
      </c>
      <c r="G58" s="23">
        <v>2137186.4499999997</v>
      </c>
      <c r="H58" s="23">
        <f t="shared" si="12"/>
        <v>2683333.333333333</v>
      </c>
      <c r="I58" s="29" t="s">
        <v>42</v>
      </c>
      <c r="J58" s="32">
        <f>E16</f>
        <v>4.4439617</v>
      </c>
      <c r="K58" s="32">
        <f>J58+D$64</f>
        <v>4.6779617</v>
      </c>
      <c r="L58" s="32">
        <f>D$66*12/H58*100</f>
        <v>3.6210186335403731E-2</v>
      </c>
      <c r="M58" s="32">
        <f t="shared" si="9"/>
        <v>4.7141718863354036</v>
      </c>
      <c r="N58" s="32">
        <f t="shared" si="13"/>
        <v>5.9188539968829899</v>
      </c>
      <c r="O58" s="32">
        <f t="shared" si="10"/>
        <v>6.5655426286889202</v>
      </c>
      <c r="P58" s="33">
        <f t="shared" si="11"/>
        <v>140317.88742931338</v>
      </c>
      <c r="Q58" s="21"/>
    </row>
    <row r="59" spans="2:17" ht="15.75" thickBot="1" x14ac:dyDescent="0.3">
      <c r="B59" s="11"/>
      <c r="C59" s="2" t="s">
        <v>55</v>
      </c>
      <c r="D59" s="34">
        <v>19254</v>
      </c>
      <c r="E59" s="34"/>
      <c r="F59" s="34"/>
      <c r="G59" s="34">
        <f>SUM(G56:G58)</f>
        <v>16089607.550499622</v>
      </c>
      <c r="H59" s="34">
        <f>SUM(H56:H58)</f>
        <v>20516557.24264532</v>
      </c>
      <c r="I59" s="11"/>
      <c r="J59" s="11"/>
      <c r="K59" s="11"/>
      <c r="L59" s="11"/>
      <c r="M59" s="11"/>
      <c r="N59" s="11"/>
      <c r="O59" s="11"/>
      <c r="P59" s="11"/>
      <c r="Q59" s="11"/>
    </row>
    <row r="60" spans="2:17" ht="15.75" thickBot="1" x14ac:dyDescent="0.3">
      <c r="B60" s="11"/>
      <c r="C60" s="11"/>
      <c r="D60" s="36"/>
      <c r="E60" s="36"/>
      <c r="F60" s="36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2:17" ht="15.75" thickBot="1" x14ac:dyDescent="0.3">
      <c r="B61" s="11"/>
      <c r="C61" s="12" t="s">
        <v>56</v>
      </c>
      <c r="D61" s="41">
        <v>47740</v>
      </c>
      <c r="E61" s="34"/>
      <c r="F61" s="34"/>
      <c r="G61" s="34">
        <f>G59+G53</f>
        <v>33224804.184848823</v>
      </c>
      <c r="H61" s="34">
        <f>H53+H59</f>
        <v>42235831.900404662</v>
      </c>
      <c r="I61" s="11"/>
      <c r="J61" s="11"/>
      <c r="K61" s="11"/>
      <c r="L61" s="11"/>
      <c r="M61" s="11"/>
      <c r="N61" s="11"/>
      <c r="O61" s="11"/>
      <c r="P61" s="34">
        <f>SUM(P42:P58)</f>
        <v>1922224.874474965</v>
      </c>
      <c r="Q61" s="11"/>
    </row>
    <row r="62" spans="2:17" x14ac:dyDescent="0.25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</row>
    <row r="63" spans="2:17" x14ac:dyDescent="0.25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</row>
    <row r="64" spans="2:17" x14ac:dyDescent="0.25">
      <c r="B64" s="11"/>
      <c r="C64" s="11" t="s">
        <v>57</v>
      </c>
      <c r="D64" s="11">
        <v>0.23400000000000001</v>
      </c>
      <c r="E64" s="11" t="s">
        <v>58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</row>
    <row r="65" spans="2:17" x14ac:dyDescent="0.25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</row>
    <row r="66" spans="2:17" x14ac:dyDescent="0.25">
      <c r="B66" s="11"/>
      <c r="C66" s="11" t="s">
        <v>59</v>
      </c>
      <c r="D66" s="11">
        <v>80.97</v>
      </c>
      <c r="E66" s="11" t="s">
        <v>60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</row>
    <row r="67" spans="2:17" x14ac:dyDescent="0.25">
      <c r="B67" s="11"/>
      <c r="C67" s="11" t="s">
        <v>61</v>
      </c>
      <c r="D67" s="11">
        <v>5.9257999999999998E-2</v>
      </c>
      <c r="E67" s="11" t="s">
        <v>62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</row>
    <row r="68" spans="2:17" x14ac:dyDescent="0.25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</row>
    <row r="69" spans="2:17" x14ac:dyDescent="0.25">
      <c r="B69" s="11"/>
      <c r="C69" s="11" t="s">
        <v>63</v>
      </c>
      <c r="D69" s="40">
        <f>G61/H61</f>
        <v>0.78664969268737184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</row>
    <row r="70" spans="2:17" x14ac:dyDescent="0.25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</sheetData>
  <mergeCells count="5">
    <mergeCell ref="C7:C11"/>
    <mergeCell ref="C12:C16"/>
    <mergeCell ref="C17:C21"/>
    <mergeCell ref="C22:C26"/>
    <mergeCell ref="C27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Tarifas Gas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Erice</dc:creator>
  <cp:lastModifiedBy>Martinez Leon, Javier (NASUVINSA)</cp:lastModifiedBy>
  <dcterms:created xsi:type="dcterms:W3CDTF">2018-08-13T10:45:07Z</dcterms:created>
  <dcterms:modified xsi:type="dcterms:W3CDTF">2018-11-08T10:19:13Z</dcterms:modified>
</cp:coreProperties>
</file>